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53222"/>
  <workbookProtection workbookAlgorithmName="SHA-512" workbookHashValue="/gxK3dXyKm0vSXVNRXSq8jsD8iqJEUjUdibPl+8kOai2sSjwHnZHVT+xTMy7KsO7v6QGfx3EUG2OioZPMKlLBA==" workbookSaltValue="FYop4e/R0DeiHuvghggwgg==" workbookSpinCount="100000" lockStructure="1"/>
  <bookViews>
    <workbookView xWindow="0" yWindow="0" windowWidth="28800" windowHeight="13110"/>
  </bookViews>
  <sheets>
    <sheet name="かぼちゃ、レタス、スイートコーン、えだまめ、たまねぎ" sheetId="1" r:id="rId1"/>
    <sheet name="マニュアル" sheetId="3" r:id="rId2"/>
    <sheet name="対象作物" sheetId="2" state="hidden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4" i="1" l="1"/>
  <c r="H8" i="1" l="1"/>
  <c r="L26" i="3" l="1"/>
  <c r="O26" i="3" l="1"/>
  <c r="Q3" i="1"/>
  <c r="R26" i="3"/>
  <c r="R23" i="3"/>
  <c r="O23" i="3"/>
  <c r="L23" i="3"/>
  <c r="R22" i="3"/>
  <c r="O22" i="3"/>
  <c r="L22" i="3"/>
  <c r="R21" i="3"/>
  <c r="O21" i="3"/>
  <c r="L21" i="3"/>
  <c r="R20" i="3"/>
  <c r="O20" i="3"/>
  <c r="L20" i="3"/>
  <c r="R19" i="3"/>
  <c r="O19" i="3"/>
  <c r="L19" i="3"/>
  <c r="Q27" i="1"/>
  <c r="Q26" i="1"/>
  <c r="Q25" i="1"/>
  <c r="Q24" i="1"/>
  <c r="N27" i="1"/>
  <c r="N26" i="1"/>
  <c r="N25" i="1"/>
  <c r="K27" i="1"/>
  <c r="K26" i="1"/>
  <c r="K25" i="1"/>
  <c r="K24" i="1"/>
  <c r="K23" i="1"/>
  <c r="Q23" i="1"/>
  <c r="N23" i="1"/>
  <c r="L24" i="3" l="1"/>
  <c r="O24" i="3"/>
  <c r="R24" i="3"/>
  <c r="Q28" i="1"/>
  <c r="K28" i="1"/>
  <c r="N28" i="1"/>
  <c r="W6" i="1"/>
  <c r="K30" i="1" s="1"/>
  <c r="H3" i="1"/>
  <c r="T9" i="1" l="1"/>
  <c r="S9" i="1"/>
  <c r="Q9" i="1"/>
  <c r="P9" i="1"/>
  <c r="N9" i="1"/>
  <c r="M9" i="1"/>
  <c r="K9" i="1"/>
  <c r="J9" i="1"/>
  <c r="T8" i="1"/>
  <c r="Q8" i="1"/>
  <c r="N8" i="1"/>
  <c r="K8" i="1"/>
  <c r="W8" i="1" l="1"/>
  <c r="N30" i="1" s="1"/>
  <c r="W10" i="1"/>
  <c r="Q30" i="1" l="1"/>
</calcChain>
</file>

<file path=xl/sharedStrings.xml><?xml version="1.0" encoding="utf-8"?>
<sst xmlns="http://schemas.openxmlformats.org/spreadsheetml/2006/main" count="259" uniqueCount="128">
  <si>
    <t>かぼちゃ</t>
    <phoneticPr fontId="1"/>
  </si>
  <si>
    <t>レタス</t>
    <phoneticPr fontId="1"/>
  </si>
  <si>
    <t>作物</t>
    <rPh sb="0" eb="2">
      <t>サクモツ</t>
    </rPh>
    <phoneticPr fontId="1"/>
  </si>
  <si>
    <t>窒素施肥量</t>
    <rPh sb="0" eb="2">
      <t>チッソ</t>
    </rPh>
    <rPh sb="2" eb="4">
      <t>セヒ</t>
    </rPh>
    <rPh sb="4" eb="5">
      <t>リョウ</t>
    </rPh>
    <phoneticPr fontId="1"/>
  </si>
  <si>
    <t>リン酸施肥量</t>
    <rPh sb="2" eb="3">
      <t>サン</t>
    </rPh>
    <rPh sb="3" eb="5">
      <t>セヒ</t>
    </rPh>
    <rPh sb="5" eb="6">
      <t>リョウ</t>
    </rPh>
    <phoneticPr fontId="1"/>
  </si>
  <si>
    <t>カリ施肥量</t>
    <rPh sb="2" eb="4">
      <t>セヒ</t>
    </rPh>
    <rPh sb="4" eb="5">
      <t>リョウ</t>
    </rPh>
    <phoneticPr fontId="1"/>
  </si>
  <si>
    <t>収量</t>
    <rPh sb="0" eb="2">
      <t>シュウリョウ</t>
    </rPh>
    <phoneticPr fontId="1"/>
  </si>
  <si>
    <t>800～1000</t>
    <phoneticPr fontId="1"/>
  </si>
  <si>
    <t>1200～1500</t>
    <phoneticPr fontId="1"/>
  </si>
  <si>
    <t>有効態リン酸</t>
  </si>
  <si>
    <t>(kg/10a)</t>
    <phoneticPr fontId="1"/>
  </si>
  <si>
    <t>(mg/100g)</t>
    <phoneticPr fontId="1"/>
  </si>
  <si>
    <t>(t/10a)</t>
    <phoneticPr fontId="1"/>
  </si>
  <si>
    <t>えだまめ</t>
    <phoneticPr fontId="1"/>
  </si>
  <si>
    <t>スイートコーン</t>
    <phoneticPr fontId="1"/>
  </si>
  <si>
    <t>えだまめ</t>
    <phoneticPr fontId="1"/>
  </si>
  <si>
    <t>たまねぎ</t>
    <phoneticPr fontId="1"/>
  </si>
  <si>
    <t>リン酸水準</t>
    <rPh sb="2" eb="3">
      <t>サン</t>
    </rPh>
    <rPh sb="3" eb="5">
      <t>スイジュン</t>
    </rPh>
    <phoneticPr fontId="1"/>
  </si>
  <si>
    <t>やや低い</t>
    <rPh sb="2" eb="3">
      <t>ヒク</t>
    </rPh>
    <phoneticPr fontId="1"/>
  </si>
  <si>
    <t>基準値</t>
    <rPh sb="0" eb="2">
      <t>キジュン</t>
    </rPh>
    <rPh sb="2" eb="3">
      <t>チ</t>
    </rPh>
    <phoneticPr fontId="1"/>
  </si>
  <si>
    <t>やや高い</t>
    <rPh sb="2" eb="3">
      <t>タカ</t>
    </rPh>
    <phoneticPr fontId="1"/>
  </si>
  <si>
    <t>高い</t>
    <rPh sb="0" eb="1">
      <t>タカ</t>
    </rPh>
    <phoneticPr fontId="1"/>
  </si>
  <si>
    <t>極めて高い</t>
    <rPh sb="0" eb="1">
      <t>キワ</t>
    </rPh>
    <rPh sb="3" eb="4">
      <t>タカ</t>
    </rPh>
    <phoneticPr fontId="1"/>
  </si>
  <si>
    <t>低い</t>
    <rPh sb="0" eb="1">
      <t>ヒク</t>
    </rPh>
    <phoneticPr fontId="1"/>
  </si>
  <si>
    <t>かぼちゃⅠ</t>
    <phoneticPr fontId="1"/>
  </si>
  <si>
    <t>かぼちゃⅡ</t>
    <phoneticPr fontId="1"/>
  </si>
  <si>
    <t>かぼちゃⅢ</t>
    <phoneticPr fontId="1"/>
  </si>
  <si>
    <t>レタスⅠ</t>
    <phoneticPr fontId="1"/>
  </si>
  <si>
    <t>スイートコーンⅠ</t>
    <phoneticPr fontId="1"/>
  </si>
  <si>
    <t>えだまめⅠ</t>
    <phoneticPr fontId="1"/>
  </si>
  <si>
    <t>たまねぎⅠ</t>
    <phoneticPr fontId="1"/>
  </si>
  <si>
    <t>レタスⅡ</t>
    <phoneticPr fontId="1"/>
  </si>
  <si>
    <t>スイートコーンⅡ</t>
    <phoneticPr fontId="1"/>
  </si>
  <si>
    <t>えだまめⅡ</t>
    <phoneticPr fontId="1"/>
  </si>
  <si>
    <t>たまねぎⅡ</t>
    <phoneticPr fontId="1"/>
  </si>
  <si>
    <t>レタスⅢ</t>
    <phoneticPr fontId="1"/>
  </si>
  <si>
    <t>スイートコーンⅢ</t>
    <phoneticPr fontId="1"/>
  </si>
  <si>
    <t>えだまめⅢ</t>
    <phoneticPr fontId="1"/>
  </si>
  <si>
    <t>たまねぎⅢ</t>
    <phoneticPr fontId="1"/>
  </si>
  <si>
    <t>かぼちゃやや低い</t>
    <phoneticPr fontId="1"/>
  </si>
  <si>
    <t>かぼちゃ基準値</t>
    <phoneticPr fontId="1"/>
  </si>
  <si>
    <t>かぼちゃやや高い</t>
    <phoneticPr fontId="1"/>
  </si>
  <si>
    <t>かぼちゃ高い</t>
    <phoneticPr fontId="1"/>
  </si>
  <si>
    <t>かぼちゃ極めて高い</t>
    <phoneticPr fontId="1"/>
  </si>
  <si>
    <t>かぼちゃ</t>
    <phoneticPr fontId="1"/>
  </si>
  <si>
    <t>レタス</t>
    <phoneticPr fontId="1"/>
  </si>
  <si>
    <t>レタスやや低い</t>
    <phoneticPr fontId="1"/>
  </si>
  <si>
    <t>レタス基準値</t>
    <phoneticPr fontId="1"/>
  </si>
  <si>
    <t>レタスやや高い</t>
    <phoneticPr fontId="1"/>
  </si>
  <si>
    <t>レタス高い</t>
    <phoneticPr fontId="1"/>
  </si>
  <si>
    <t>レタス極めて高い</t>
    <phoneticPr fontId="1"/>
  </si>
  <si>
    <t>スイートコーン</t>
    <phoneticPr fontId="1"/>
  </si>
  <si>
    <t>スイートコーンやや低い</t>
    <phoneticPr fontId="1"/>
  </si>
  <si>
    <t>スイートコーン基準値</t>
    <phoneticPr fontId="1"/>
  </si>
  <si>
    <t>スイートコーンやや高い</t>
    <phoneticPr fontId="1"/>
  </si>
  <si>
    <t>スイートコーン高い</t>
    <phoneticPr fontId="1"/>
  </si>
  <si>
    <t>スイートコーン極めて高い</t>
    <phoneticPr fontId="1"/>
  </si>
  <si>
    <t>えだまめやや低い</t>
    <phoneticPr fontId="1"/>
  </si>
  <si>
    <t>えだまめ基準値</t>
    <phoneticPr fontId="1"/>
  </si>
  <si>
    <t>えだまめやや高い</t>
    <phoneticPr fontId="1"/>
  </si>
  <si>
    <t>えだまめ高い</t>
    <phoneticPr fontId="1"/>
  </si>
  <si>
    <t>たまねぎ</t>
    <phoneticPr fontId="1"/>
  </si>
  <si>
    <t>たまねぎ低い</t>
    <phoneticPr fontId="1"/>
  </si>
  <si>
    <t>たまねぎやや低い</t>
    <phoneticPr fontId="1"/>
  </si>
  <si>
    <t>たまねぎ基準値</t>
    <phoneticPr fontId="1"/>
  </si>
  <si>
    <t>たまねぎやや高い</t>
    <phoneticPr fontId="1"/>
  </si>
  <si>
    <t>たまねぎ高い</t>
    <phoneticPr fontId="1"/>
  </si>
  <si>
    <t>かぼちゃ低い</t>
    <phoneticPr fontId="1"/>
  </si>
  <si>
    <t>レタス低い</t>
    <phoneticPr fontId="1"/>
  </si>
  <si>
    <t>スイートコーン低い</t>
    <phoneticPr fontId="1"/>
  </si>
  <si>
    <t>えだまめ低い</t>
    <phoneticPr fontId="1"/>
  </si>
  <si>
    <t>低い</t>
    <rPh sb="0" eb="1">
      <t>ヒク</t>
    </rPh>
    <phoneticPr fontId="1"/>
  </si>
  <si>
    <t>えだまめ極めて高い</t>
    <phoneticPr fontId="1"/>
  </si>
  <si>
    <r>
      <rPr>
        <sz val="14"/>
        <color theme="1"/>
        <rFont val="ＭＳ Ｐゴシック"/>
        <family val="3"/>
        <charset val="128"/>
      </rPr>
      <t>作　物</t>
    </r>
    <rPh sb="0" eb="1">
      <t>サク</t>
    </rPh>
    <rPh sb="2" eb="3">
      <t>モノ</t>
    </rPh>
    <phoneticPr fontId="1"/>
  </si>
  <si>
    <r>
      <rPr>
        <sz val="14"/>
        <color theme="1"/>
        <rFont val="ＭＳ Ｐゴシック"/>
        <family val="3"/>
        <charset val="128"/>
      </rPr>
      <t>土壌分析値</t>
    </r>
    <rPh sb="0" eb="2">
      <t>ドジョウ</t>
    </rPh>
    <rPh sb="2" eb="4">
      <t>ブンセキ</t>
    </rPh>
    <rPh sb="4" eb="5">
      <t>チ</t>
    </rPh>
    <phoneticPr fontId="1"/>
  </si>
  <si>
    <r>
      <rPr>
        <sz val="14"/>
        <color theme="1"/>
        <rFont val="ＭＳ Ｐゴシック"/>
        <family val="3"/>
        <charset val="128"/>
      </rPr>
      <t>分析項目</t>
    </r>
    <rPh sb="0" eb="2">
      <t>ブンセキ</t>
    </rPh>
    <rPh sb="2" eb="4">
      <t>コウモク</t>
    </rPh>
    <phoneticPr fontId="1"/>
  </si>
  <si>
    <r>
      <rPr>
        <sz val="12"/>
        <color theme="1"/>
        <rFont val="ＭＳ Ｐゴシック"/>
        <family val="3"/>
        <charset val="128"/>
      </rPr>
      <t>単位</t>
    </r>
    <rPh sb="0" eb="2">
      <t>タンイ</t>
    </rPh>
    <phoneticPr fontId="1"/>
  </si>
  <si>
    <r>
      <rPr>
        <sz val="12"/>
        <color theme="1"/>
        <rFont val="ＭＳ Ｐゴシック"/>
        <family val="3"/>
        <charset val="128"/>
      </rPr>
      <t>分析値</t>
    </r>
    <rPh sb="0" eb="3">
      <t>ブンセキチ</t>
    </rPh>
    <phoneticPr fontId="1"/>
  </si>
  <si>
    <r>
      <rPr>
        <sz val="14"/>
        <color theme="1"/>
        <rFont val="ＭＳ Ｐゴシック"/>
        <family val="3"/>
        <charset val="128"/>
      </rPr>
      <t>水準・範囲</t>
    </r>
    <rPh sb="0" eb="2">
      <t>スイジュン</t>
    </rPh>
    <rPh sb="3" eb="5">
      <t>ハンイ</t>
    </rPh>
    <phoneticPr fontId="1"/>
  </si>
  <si>
    <r>
      <rPr>
        <sz val="14"/>
        <color theme="1"/>
        <rFont val="ＭＳ Ｐゴシック"/>
        <family val="3"/>
        <charset val="128"/>
      </rPr>
      <t>養分の水準</t>
    </r>
    <rPh sb="0" eb="2">
      <t>ヨウブン</t>
    </rPh>
    <rPh sb="3" eb="5">
      <t>スイジュン</t>
    </rPh>
    <phoneticPr fontId="1"/>
  </si>
  <si>
    <r>
      <rPr>
        <sz val="14"/>
        <color theme="1"/>
        <rFont val="ＭＳ Ｐゴシック"/>
        <family val="3"/>
        <charset val="128"/>
      </rPr>
      <t>窒素</t>
    </r>
    <rPh sb="0" eb="2">
      <t>チッソ</t>
    </rPh>
    <phoneticPr fontId="1"/>
  </si>
  <si>
    <r>
      <rPr>
        <sz val="12"/>
        <color theme="1"/>
        <rFont val="ＭＳ Ｐゴシック"/>
        <family val="3"/>
        <charset val="128"/>
      </rPr>
      <t>熱水抽出性窒素</t>
    </r>
    <rPh sb="0" eb="2">
      <t>ネッスイ</t>
    </rPh>
    <rPh sb="2" eb="4">
      <t>チュウシュツ</t>
    </rPh>
    <rPh sb="4" eb="5">
      <t>セイ</t>
    </rPh>
    <rPh sb="5" eb="7">
      <t>チッソ</t>
    </rPh>
    <phoneticPr fontId="1"/>
  </si>
  <si>
    <r>
      <rPr>
        <sz val="14"/>
        <color theme="1"/>
        <rFont val="ＭＳ Ｐゴシック"/>
        <family val="3"/>
        <charset val="128"/>
      </rPr>
      <t>リン酸</t>
    </r>
    <rPh sb="2" eb="3">
      <t>サン</t>
    </rPh>
    <phoneticPr fontId="1"/>
  </si>
  <si>
    <r>
      <rPr>
        <sz val="12"/>
        <color theme="1"/>
        <rFont val="ＭＳ Ｐゴシック"/>
        <family val="3"/>
        <charset val="128"/>
      </rPr>
      <t>交換性カリ</t>
    </r>
    <rPh sb="0" eb="3">
      <t>コウカンセイ</t>
    </rPh>
    <phoneticPr fontId="1"/>
  </si>
  <si>
    <r>
      <rPr>
        <b/>
        <sz val="14"/>
        <color theme="1"/>
        <rFont val="ＭＳ Ｐゴシック"/>
        <family val="3"/>
        <charset val="128"/>
      </rPr>
      <t>基準値</t>
    </r>
    <rPh sb="0" eb="3">
      <t>キジュンチ</t>
    </rPh>
    <phoneticPr fontId="1"/>
  </si>
  <si>
    <r>
      <rPr>
        <b/>
        <sz val="14"/>
        <color theme="1"/>
        <rFont val="ＭＳ Ｐゴシック"/>
        <family val="3"/>
        <charset val="128"/>
      </rPr>
      <t>高い</t>
    </r>
    <rPh sb="0" eb="1">
      <t>タカ</t>
    </rPh>
    <phoneticPr fontId="1"/>
  </si>
  <si>
    <r>
      <rPr>
        <sz val="14"/>
        <color theme="1"/>
        <rFont val="ＭＳ Ｐゴシック"/>
        <family val="3"/>
        <charset val="128"/>
      </rPr>
      <t>施用量</t>
    </r>
    <rPh sb="0" eb="2">
      <t>セヨウ</t>
    </rPh>
    <rPh sb="2" eb="3">
      <t>リョウ</t>
    </rPh>
    <phoneticPr fontId="1"/>
  </si>
  <si>
    <r>
      <rPr>
        <sz val="10"/>
        <color theme="1"/>
        <rFont val="ＭＳ Ｐゴシック"/>
        <family val="3"/>
        <charset val="128"/>
      </rPr>
      <t>※施用量の上限は</t>
    </r>
    <r>
      <rPr>
        <sz val="10"/>
        <color theme="1"/>
        <rFont val="Times New Roman"/>
        <family val="1"/>
      </rPr>
      <t>3t/10a</t>
    </r>
    <r>
      <rPr>
        <sz val="10"/>
        <color theme="1"/>
        <rFont val="ＭＳ Ｐゴシック"/>
        <family val="3"/>
        <charset val="128"/>
      </rPr>
      <t>とするのが望ましい。</t>
    </r>
    <rPh sb="1" eb="3">
      <t>セヨウ</t>
    </rPh>
    <rPh sb="3" eb="4">
      <t>リョウ</t>
    </rPh>
    <rPh sb="5" eb="7">
      <t>ジョウゲン</t>
    </rPh>
    <rPh sb="19" eb="20">
      <t>ノゾ</t>
    </rPh>
    <phoneticPr fontId="1"/>
  </si>
  <si>
    <r>
      <t>(</t>
    </r>
    <r>
      <rPr>
        <sz val="14"/>
        <color theme="1"/>
        <rFont val="ＭＳ Ｐゴシック"/>
        <family val="3"/>
        <charset val="128"/>
      </rPr>
      <t>現物　</t>
    </r>
    <r>
      <rPr>
        <sz val="14"/>
        <color theme="1"/>
        <rFont val="Times New Roman"/>
        <family val="1"/>
      </rPr>
      <t>%)</t>
    </r>
    <rPh sb="1" eb="3">
      <t>ゲンブツ</t>
    </rPh>
    <phoneticPr fontId="1"/>
  </si>
  <si>
    <r>
      <rPr>
        <sz val="11"/>
        <color rgb="FFFF0000"/>
        <rFont val="ＭＳ Ｐゴシック"/>
        <family val="3"/>
        <charset val="128"/>
      </rPr>
      <t>※堆肥の成分がわかるときは、含有成分を直接入力してください。</t>
    </r>
    <rPh sb="1" eb="3">
      <t>タイヒ</t>
    </rPh>
    <rPh sb="4" eb="6">
      <t>セイブン</t>
    </rPh>
    <rPh sb="14" eb="18">
      <t>ガンユウセイブン</t>
    </rPh>
    <rPh sb="19" eb="21">
      <t>チョクセツ</t>
    </rPh>
    <rPh sb="21" eb="23">
      <t>ニュウリョク</t>
    </rPh>
    <phoneticPr fontId="1"/>
  </si>
  <si>
    <t>スターター窒素</t>
    <rPh sb="5" eb="7">
      <t>チッソ</t>
    </rPh>
    <phoneticPr fontId="1"/>
  </si>
  <si>
    <r>
      <rPr>
        <sz val="12"/>
        <color theme="1"/>
        <rFont val="ＭＳ Ｐゴシック"/>
        <family val="3"/>
        <charset val="128"/>
      </rPr>
      <t>想定収量</t>
    </r>
    <rPh sb="0" eb="2">
      <t>ソウテイ</t>
    </rPh>
    <rPh sb="2" eb="4">
      <t>シュウリョウ</t>
    </rPh>
    <phoneticPr fontId="1"/>
  </si>
  <si>
    <r>
      <rPr>
        <b/>
        <sz val="14"/>
        <color theme="1"/>
        <rFont val="ＭＳ Ｐゴシック"/>
        <family val="3"/>
        <charset val="128"/>
      </rPr>
      <t>Ⅰ</t>
    </r>
    <phoneticPr fontId="1"/>
  </si>
  <si>
    <r>
      <rPr>
        <b/>
        <sz val="14"/>
        <color theme="1"/>
        <rFont val="ＭＳ Ｐゴシック"/>
        <family val="3"/>
        <charset val="128"/>
      </rPr>
      <t>Ⅲ</t>
    </r>
    <phoneticPr fontId="1"/>
  </si>
  <si>
    <r>
      <rPr>
        <sz val="14"/>
        <color theme="1"/>
        <rFont val="ＭＳ Ｐゴシック"/>
        <family val="3"/>
        <charset val="128"/>
      </rPr>
      <t>～</t>
    </r>
    <phoneticPr fontId="1"/>
  </si>
  <si>
    <r>
      <rPr>
        <sz val="12"/>
        <color theme="1"/>
        <rFont val="ＭＳ Ｐゴシック"/>
        <family val="3"/>
        <charset val="128"/>
      </rPr>
      <t>有効態リン酸
（トルオーグ法）</t>
    </r>
    <rPh sb="0" eb="2">
      <t>ユウコウ</t>
    </rPh>
    <rPh sb="2" eb="3">
      <t>タイ</t>
    </rPh>
    <rPh sb="5" eb="6">
      <t>サン</t>
    </rPh>
    <rPh sb="13" eb="14">
      <t>ホウ</t>
    </rPh>
    <phoneticPr fontId="1"/>
  </si>
  <si>
    <r>
      <rPr>
        <sz val="14"/>
        <color theme="1"/>
        <rFont val="ＭＳ Ｐゴシック"/>
        <family val="3"/>
        <charset val="128"/>
      </rPr>
      <t>カリ</t>
    </r>
    <phoneticPr fontId="1"/>
  </si>
  <si>
    <r>
      <rPr>
        <b/>
        <sz val="14"/>
        <color theme="1"/>
        <rFont val="ＭＳ Ｐゴシック"/>
        <family val="3"/>
        <charset val="128"/>
      </rPr>
      <t>やや高い</t>
    </r>
    <phoneticPr fontId="1"/>
  </si>
  <si>
    <r>
      <rPr>
        <sz val="14"/>
        <color theme="1"/>
        <rFont val="ＭＳ Ｐゴシック"/>
        <family val="3"/>
        <charset val="128"/>
      </rPr>
      <t>堆肥施用</t>
    </r>
    <rPh sb="0" eb="2">
      <t>タイヒ</t>
    </rPh>
    <rPh sb="2" eb="4">
      <t>セヨウ</t>
    </rPh>
    <phoneticPr fontId="1"/>
  </si>
  <si>
    <r>
      <rPr>
        <sz val="14"/>
        <color theme="1"/>
        <rFont val="ＭＳ Ｐゴシック"/>
        <family val="3"/>
        <charset val="128"/>
      </rPr>
      <t>堆肥の含有成分</t>
    </r>
    <rPh sb="0" eb="2">
      <t>タイヒ</t>
    </rPh>
    <rPh sb="3" eb="5">
      <t>ガンユウ</t>
    </rPh>
    <rPh sb="5" eb="7">
      <t>セイブン</t>
    </rPh>
    <phoneticPr fontId="1"/>
  </si>
  <si>
    <r>
      <rPr>
        <sz val="14"/>
        <color theme="1"/>
        <rFont val="ＭＳ Ｐゴシック"/>
        <family val="3"/>
        <charset val="128"/>
      </rPr>
      <t>④</t>
    </r>
    <phoneticPr fontId="1"/>
  </si>
  <si>
    <r>
      <rPr>
        <sz val="14"/>
        <color theme="1"/>
        <rFont val="ＭＳ Ｐゴシック"/>
        <family val="3"/>
        <charset val="128"/>
      </rPr>
      <t>減肥調整</t>
    </r>
    <rPh sb="0" eb="2">
      <t>ゲンピ</t>
    </rPh>
    <rPh sb="2" eb="4">
      <t>チョウセイ</t>
    </rPh>
    <phoneticPr fontId="1"/>
  </si>
  <si>
    <r>
      <rPr>
        <sz val="14"/>
        <color theme="1"/>
        <rFont val="ＭＳ Ｐゴシック"/>
        <family val="3"/>
        <charset val="128"/>
      </rPr>
      <t>減肥量</t>
    </r>
    <rPh sb="0" eb="2">
      <t>ゲンピ</t>
    </rPh>
    <rPh sb="2" eb="3">
      <t>リョウ</t>
    </rPh>
    <phoneticPr fontId="1"/>
  </si>
  <si>
    <t>Ⅱ（標準対応）</t>
    <rPh sb="2" eb="4">
      <t>ヒョウジュン</t>
    </rPh>
    <rPh sb="4" eb="6">
      <t>タイオウ</t>
    </rPh>
    <phoneticPr fontId="1"/>
  </si>
  <si>
    <r>
      <rPr>
        <sz val="16"/>
        <color theme="1"/>
        <rFont val="ＭＳ Ｐゴシック"/>
        <family val="3"/>
        <charset val="128"/>
      </rPr>
      <t>「かぼちゃ、レタス、スイートコーン、えだまめ、たまねぎ用」</t>
    </r>
    <rPh sb="27" eb="28">
      <t>ヨウ</t>
    </rPh>
    <phoneticPr fontId="1"/>
  </si>
  <si>
    <r>
      <rPr>
        <sz val="14"/>
        <color theme="1"/>
        <rFont val="ＭＳ Ｐゴシック"/>
        <family val="3"/>
        <charset val="128"/>
      </rPr>
      <t>スターター窒素</t>
    </r>
    <rPh sb="5" eb="7">
      <t>チッソ</t>
    </rPh>
    <phoneticPr fontId="1"/>
  </si>
  <si>
    <r>
      <rPr>
        <sz val="14"/>
        <color theme="1"/>
        <rFont val="ＭＳ Ｐゴシック"/>
        <family val="3"/>
        <charset val="128"/>
      </rPr>
      <t>②</t>
    </r>
    <phoneticPr fontId="1"/>
  </si>
  <si>
    <r>
      <rPr>
        <sz val="14"/>
        <color theme="1"/>
        <rFont val="ＭＳ Ｐゴシック"/>
        <family val="3"/>
        <charset val="128"/>
      </rPr>
      <t>③</t>
    </r>
    <phoneticPr fontId="1"/>
  </si>
  <si>
    <r>
      <rPr>
        <sz val="14"/>
        <color theme="1"/>
        <rFont val="ＭＳ Ｐゴシック"/>
        <family val="3"/>
        <charset val="128"/>
      </rPr>
      <t>リン酸</t>
    </r>
    <phoneticPr fontId="1"/>
  </si>
  <si>
    <r>
      <rPr>
        <sz val="14"/>
        <color theme="1"/>
        <rFont val="ＭＳ Ｐゴシック"/>
        <family val="3"/>
        <charset val="128"/>
      </rPr>
      <t>⑤</t>
    </r>
    <phoneticPr fontId="1"/>
  </si>
  <si>
    <r>
      <rPr>
        <sz val="14"/>
        <color theme="1"/>
        <rFont val="ＭＳ Ｐゴシック"/>
        <family val="3"/>
        <charset val="128"/>
      </rPr>
      <t>有機質肥料</t>
    </r>
    <rPh sb="0" eb="3">
      <t>ユウキシツ</t>
    </rPh>
    <rPh sb="3" eb="5">
      <t>ヒリョウ</t>
    </rPh>
    <phoneticPr fontId="1"/>
  </si>
  <si>
    <r>
      <rPr>
        <sz val="14"/>
        <color theme="1"/>
        <rFont val="ＭＳ Ｐゴシック"/>
        <family val="3"/>
        <charset val="128"/>
      </rPr>
      <t>資材名</t>
    </r>
    <rPh sb="0" eb="2">
      <t>シザイ</t>
    </rPh>
    <rPh sb="2" eb="3">
      <t>メイ</t>
    </rPh>
    <phoneticPr fontId="1"/>
  </si>
  <si>
    <r>
      <rPr>
        <sz val="14"/>
        <color theme="1"/>
        <rFont val="ＭＳ Ｐゴシック"/>
        <family val="3"/>
        <charset val="128"/>
      </rPr>
      <t>養分含有率</t>
    </r>
    <r>
      <rPr>
        <sz val="14"/>
        <color theme="1"/>
        <rFont val="Times New Roman"/>
        <family val="1"/>
      </rPr>
      <t>(%)</t>
    </r>
    <rPh sb="0" eb="2">
      <t>ヨウブン</t>
    </rPh>
    <rPh sb="2" eb="5">
      <t>ガンユウリツ</t>
    </rPh>
    <phoneticPr fontId="1"/>
  </si>
  <si>
    <r>
      <rPr>
        <sz val="14"/>
        <color theme="1"/>
        <rFont val="ＭＳ Ｐゴシック"/>
        <family val="3"/>
        <charset val="128"/>
      </rPr>
      <t>施肥量</t>
    </r>
    <r>
      <rPr>
        <sz val="14"/>
        <color theme="1"/>
        <rFont val="Times New Roman"/>
        <family val="1"/>
      </rPr>
      <t>(kg/10a)</t>
    </r>
    <rPh sb="0" eb="3">
      <t>セヒリョウ</t>
    </rPh>
    <phoneticPr fontId="1"/>
  </si>
  <si>
    <r>
      <rPr>
        <sz val="14"/>
        <color theme="1"/>
        <rFont val="ＭＳ Ｐゴシック"/>
        <family val="3"/>
        <charset val="128"/>
      </rPr>
      <t xml:space="preserve">施肥量目標値
</t>
    </r>
    <r>
      <rPr>
        <sz val="14"/>
        <color theme="1"/>
        <rFont val="Times New Roman"/>
        <family val="1"/>
      </rPr>
      <t>(kg/10a)</t>
    </r>
    <rPh sb="0" eb="2">
      <t>セヒ</t>
    </rPh>
    <rPh sb="2" eb="3">
      <t>リョウ</t>
    </rPh>
    <rPh sb="3" eb="6">
      <t>モクヒョウチ</t>
    </rPh>
    <phoneticPr fontId="1"/>
  </si>
  <si>
    <r>
      <rPr>
        <sz val="14"/>
        <color theme="1"/>
        <rFont val="ＭＳ Ｐゴシック"/>
        <family val="3"/>
        <charset val="128"/>
      </rPr>
      <t>①</t>
    </r>
    <phoneticPr fontId="1"/>
  </si>
  <si>
    <t>やや低い</t>
    <phoneticPr fontId="1"/>
  </si>
  <si>
    <r>
      <rPr>
        <sz val="14"/>
        <color theme="1"/>
        <rFont val="ＭＳ Ｐゴシック"/>
        <family val="3"/>
        <charset val="128"/>
      </rPr>
      <t>②</t>
    </r>
    <phoneticPr fontId="1"/>
  </si>
  <si>
    <t>有機栽培露地野菜畑の施肥設計ツール</t>
    <rPh sb="4" eb="6">
      <t>ロジ</t>
    </rPh>
    <rPh sb="6" eb="8">
      <t>ヤサイ</t>
    </rPh>
    <rPh sb="8" eb="9">
      <t>ハタ</t>
    </rPh>
    <phoneticPr fontId="1"/>
  </si>
  <si>
    <t>合計</t>
    <rPh sb="0" eb="2">
      <t>ゴウケイ</t>
    </rPh>
    <phoneticPr fontId="1"/>
  </si>
  <si>
    <t>「マニュアル用」</t>
    <rPh sb="6" eb="7">
      <t>ヨウ</t>
    </rPh>
    <phoneticPr fontId="1"/>
  </si>
  <si>
    <t>にんじん</t>
    <phoneticPr fontId="1"/>
  </si>
  <si>
    <r>
      <rPr>
        <sz val="11"/>
        <color rgb="FFFF0000"/>
        <rFont val="ＭＳ Ｐゴシック"/>
        <family val="3"/>
        <charset val="128"/>
      </rPr>
      <t>　</t>
    </r>
    <r>
      <rPr>
        <sz val="11"/>
        <color rgb="FFFF0000"/>
        <rFont val="Times New Roman"/>
        <family val="1"/>
      </rPr>
      <t xml:space="preserve"> </t>
    </r>
    <r>
      <rPr>
        <sz val="11"/>
        <color rgb="FFFF0000"/>
        <rFont val="ＭＳ Ｐゴシック"/>
        <family val="3"/>
        <charset val="128"/>
      </rPr>
      <t>不明の場合は、空欄にして下さい。</t>
    </r>
    <rPh sb="2" eb="4">
      <t>フメイ</t>
    </rPh>
    <rPh sb="5" eb="7">
      <t>バアイ</t>
    </rPh>
    <rPh sb="9" eb="11">
      <t>クウラン</t>
    </rPh>
    <rPh sb="14" eb="15">
      <t>クダ</t>
    </rPh>
    <phoneticPr fontId="1"/>
  </si>
  <si>
    <t>堆肥施用</t>
    <rPh sb="0" eb="2">
      <t>タイヒ</t>
    </rPh>
    <rPh sb="2" eb="4">
      <t>セヨウ</t>
    </rPh>
    <phoneticPr fontId="1"/>
  </si>
  <si>
    <t>※赤で囲ったセルについて、選択・入力してください。</t>
    <phoneticPr fontId="1"/>
  </si>
  <si>
    <t>※赤で囲ったセルについて、入力してください。</t>
    <phoneticPr fontId="1"/>
  </si>
  <si>
    <t>土壌診断による施肥量</t>
    <rPh sb="0" eb="2">
      <t>ドジョウ</t>
    </rPh>
    <rPh sb="2" eb="4">
      <t>シンダン</t>
    </rPh>
    <rPh sb="7" eb="9">
      <t>セヒ</t>
    </rPh>
    <rPh sb="9" eb="10">
      <t>リョウ</t>
    </rPh>
    <phoneticPr fontId="1"/>
  </si>
  <si>
    <t>作物名、スターター窒素</t>
    <rPh sb="0" eb="1">
      <t>サク</t>
    </rPh>
    <rPh sb="1" eb="2">
      <t>モノ</t>
    </rPh>
    <rPh sb="2" eb="3">
      <t>メイ</t>
    </rPh>
    <rPh sb="9" eb="11">
      <t>チッソ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</si>
</sst>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2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11"/>
      <color rgb="FFFF0000"/>
      <name val="Times New Roman"/>
      <family val="1"/>
    </font>
    <font>
      <sz val="18"/>
      <color theme="1"/>
      <name val="Times New Roman"/>
      <family val="1"/>
    </font>
    <font>
      <sz val="14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4"/>
      <name val="Times New Roman"/>
      <family val="1"/>
    </font>
    <font>
      <sz val="24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16"/>
      <color theme="1"/>
      <name val="Times New Roman"/>
      <family val="1"/>
    </font>
    <font>
      <sz val="16"/>
      <color theme="1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 style="thick">
        <color rgb="FFFF0000"/>
      </right>
      <top style="thin">
        <color auto="1"/>
      </top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rgb="FFFF0000"/>
      </top>
      <bottom style="thick">
        <color rgb="FFFF0000"/>
      </bottom>
      <diagonal/>
    </border>
    <border>
      <left style="thin">
        <color auto="1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n">
        <color auto="1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</borders>
  <cellStyleXfs count="1">
    <xf numFmtId="0" fontId="0" fillId="0" borderId="0">
      <alignment vertical="center"/>
    </xf>
  </cellStyleXfs>
  <cellXfs count="20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3" borderId="0" xfId="0" applyFont="1" applyFill="1">
      <alignment vertical="center"/>
    </xf>
    <xf numFmtId="0" fontId="5" fillId="0" borderId="0" xfId="0" applyFont="1" applyFill="1">
      <alignment vertical="center"/>
    </xf>
    <xf numFmtId="0" fontId="6" fillId="0" borderId="3" xfId="0" applyFont="1" applyFill="1" applyBorder="1">
      <alignment vertical="center"/>
    </xf>
    <xf numFmtId="1" fontId="4" fillId="0" borderId="0" xfId="0" applyNumberFormat="1" applyFont="1" applyFill="1" applyBorder="1" applyAlignment="1">
      <alignment vertical="center"/>
    </xf>
    <xf numFmtId="0" fontId="4" fillId="0" borderId="0" xfId="0" applyFont="1" applyFill="1">
      <alignment vertical="center"/>
    </xf>
    <xf numFmtId="0" fontId="6" fillId="0" borderId="7" xfId="0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2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4" fillId="0" borderId="17" xfId="0" applyFont="1" applyBorder="1" applyAlignme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4" fillId="0" borderId="6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Border="1">
      <alignment vertical="center"/>
    </xf>
    <xf numFmtId="0" fontId="3" fillId="10" borderId="0" xfId="0" applyFont="1" applyFill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176" fontId="4" fillId="2" borderId="1" xfId="0" applyNumberFormat="1" applyFont="1" applyFill="1" applyBorder="1" applyAlignment="1" applyProtection="1">
      <alignment horizontal="center" vertical="center"/>
      <protection locked="0"/>
    </xf>
    <xf numFmtId="0" fontId="3" fillId="9" borderId="0" xfId="0" applyFont="1" applyFill="1">
      <alignment vertical="center"/>
    </xf>
    <xf numFmtId="0" fontId="3" fillId="0" borderId="0" xfId="0" applyFont="1" applyFill="1">
      <alignment vertical="center"/>
    </xf>
    <xf numFmtId="176" fontId="9" fillId="9" borderId="18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6" fontId="9" fillId="0" borderId="18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8" fillId="10" borderId="0" xfId="0" applyFont="1" applyFill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6" fillId="10" borderId="0" xfId="0" applyFont="1" applyFill="1">
      <alignment vertical="center"/>
    </xf>
    <xf numFmtId="0" fontId="19" fillId="10" borderId="0" xfId="0" applyFont="1" applyFill="1">
      <alignment vertical="center"/>
    </xf>
    <xf numFmtId="176" fontId="4" fillId="2" borderId="27" xfId="0" applyNumberFormat="1" applyFont="1" applyFill="1" applyBorder="1" applyAlignment="1" applyProtection="1">
      <alignment horizontal="center" vertical="center"/>
      <protection locked="0"/>
    </xf>
    <xf numFmtId="176" fontId="4" fillId="2" borderId="28" xfId="0" applyNumberFormat="1" applyFont="1" applyFill="1" applyBorder="1" applyAlignment="1" applyProtection="1">
      <alignment horizontal="center" vertical="center"/>
      <protection locked="0"/>
    </xf>
    <xf numFmtId="176" fontId="4" fillId="2" borderId="35" xfId="0" applyNumberFormat="1" applyFont="1" applyFill="1" applyBorder="1" applyAlignment="1" applyProtection="1">
      <alignment horizontal="center" vertical="center"/>
      <protection locked="0"/>
    </xf>
    <xf numFmtId="176" fontId="4" fillId="2" borderId="4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>
      <alignment vertical="center"/>
    </xf>
    <xf numFmtId="0" fontId="10" fillId="3" borderId="0" xfId="0" applyFont="1" applyFill="1">
      <alignment vertical="center"/>
    </xf>
    <xf numFmtId="176" fontId="4" fillId="2" borderId="23" xfId="0" applyNumberFormat="1" applyFont="1" applyFill="1" applyBorder="1" applyAlignment="1" applyProtection="1">
      <alignment horizontal="center" vertical="center"/>
      <protection locked="0"/>
    </xf>
    <xf numFmtId="176" fontId="4" fillId="2" borderId="26" xfId="0" applyNumberFormat="1" applyFont="1" applyFill="1" applyBorder="1" applyAlignment="1" applyProtection="1">
      <alignment horizontal="center" vertical="center"/>
      <protection locked="0"/>
    </xf>
    <xf numFmtId="176" fontId="5" fillId="5" borderId="8" xfId="0" applyNumberFormat="1" applyFont="1" applyFill="1" applyBorder="1" applyAlignment="1" applyProtection="1">
      <alignment horizontal="center" vertical="center"/>
      <protection hidden="1"/>
    </xf>
    <xf numFmtId="0" fontId="12" fillId="5" borderId="8" xfId="0" applyFont="1" applyFill="1" applyBorder="1" applyAlignment="1" applyProtection="1">
      <alignment horizontal="center" vertical="center"/>
      <protection hidden="1"/>
    </xf>
    <xf numFmtId="176" fontId="5" fillId="5" borderId="12" xfId="0" applyNumberFormat="1" applyFont="1" applyFill="1" applyBorder="1" applyAlignment="1" applyProtection="1">
      <alignment horizontal="center" vertical="center"/>
      <protection hidden="1"/>
    </xf>
    <xf numFmtId="176" fontId="5" fillId="6" borderId="8" xfId="0" applyNumberFormat="1" applyFont="1" applyFill="1" applyBorder="1" applyAlignment="1" applyProtection="1">
      <alignment horizontal="center" vertical="center"/>
      <protection hidden="1"/>
    </xf>
    <xf numFmtId="0" fontId="5" fillId="6" borderId="8" xfId="0" applyFont="1" applyFill="1" applyBorder="1" applyAlignment="1" applyProtection="1">
      <alignment horizontal="center" vertical="center"/>
      <protection hidden="1"/>
    </xf>
    <xf numFmtId="176" fontId="4" fillId="0" borderId="6" xfId="0" applyNumberFormat="1" applyFont="1" applyFill="1" applyBorder="1" applyAlignment="1" applyProtection="1">
      <alignment horizontal="center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176" fontId="4" fillId="0" borderId="7" xfId="0" applyNumberFormat="1" applyFont="1" applyFill="1" applyBorder="1" applyAlignment="1" applyProtection="1">
      <alignment horizontal="center" vertical="center"/>
      <protection hidden="1"/>
    </xf>
    <xf numFmtId="176" fontId="4" fillId="0" borderId="11" xfId="0" applyNumberFormat="1" applyFont="1" applyFill="1" applyBorder="1" applyAlignment="1" applyProtection="1">
      <alignment horizontal="center" vertical="center"/>
      <protection hidden="1"/>
    </xf>
    <xf numFmtId="176" fontId="4" fillId="0" borderId="2" xfId="0" applyNumberFormat="1" applyFont="1" applyFill="1" applyBorder="1" applyAlignment="1" applyProtection="1">
      <alignment horizontal="center" vertical="center"/>
      <protection hidden="1"/>
    </xf>
    <xf numFmtId="0" fontId="4" fillId="0" borderId="8" xfId="0" applyFont="1" applyFill="1" applyBorder="1" applyAlignment="1" applyProtection="1">
      <alignment horizontal="center" vertical="center"/>
      <protection hidden="1"/>
    </xf>
    <xf numFmtId="176" fontId="4" fillId="0" borderId="3" xfId="0" applyNumberFormat="1" applyFont="1" applyFill="1" applyBorder="1" applyAlignment="1" applyProtection="1">
      <alignment horizontal="center" vertical="center"/>
      <protection hidden="1"/>
    </xf>
    <xf numFmtId="176" fontId="4" fillId="5" borderId="4" xfId="0" applyNumberFormat="1" applyFont="1" applyFill="1" applyBorder="1" applyAlignment="1" applyProtection="1">
      <alignment horizontal="center" vertical="center"/>
      <protection hidden="1"/>
    </xf>
    <xf numFmtId="0" fontId="4" fillId="5" borderId="8" xfId="0" applyFont="1" applyFill="1" applyBorder="1" applyAlignment="1" applyProtection="1">
      <alignment horizontal="center" vertical="center"/>
      <protection hidden="1"/>
    </xf>
    <xf numFmtId="176" fontId="4" fillId="5" borderId="3" xfId="0" applyNumberFormat="1" applyFont="1" applyFill="1" applyBorder="1" applyAlignment="1" applyProtection="1">
      <alignment horizontal="center" vertical="center"/>
      <protection hidden="1"/>
    </xf>
    <xf numFmtId="176" fontId="4" fillId="6" borderId="4" xfId="0" applyNumberFormat="1" applyFont="1" applyFill="1" applyBorder="1" applyAlignment="1" applyProtection="1">
      <alignment horizontal="center" vertical="center"/>
      <protection hidden="1"/>
    </xf>
    <xf numFmtId="0" fontId="4" fillId="6" borderId="8" xfId="0" applyFont="1" applyFill="1" applyBorder="1" applyAlignment="1" applyProtection="1">
      <alignment horizontal="center" vertical="center"/>
      <protection hidden="1"/>
    </xf>
    <xf numFmtId="176" fontId="4" fillId="0" borderId="5" xfId="0" applyNumberFormat="1" applyFont="1" applyFill="1" applyBorder="1" applyAlignment="1" applyProtection="1">
      <alignment horizontal="center" vertical="center"/>
      <protection hidden="1"/>
    </xf>
    <xf numFmtId="176" fontId="4" fillId="0" borderId="8" xfId="0" applyNumberFormat="1" applyFont="1" applyFill="1" applyBorder="1" applyAlignment="1" applyProtection="1">
      <alignment horizontal="center" vertical="center"/>
      <protection hidden="1"/>
    </xf>
    <xf numFmtId="176" fontId="4" fillId="0" borderId="12" xfId="0" applyNumberFormat="1" applyFont="1" applyFill="1" applyBorder="1" applyAlignment="1" applyProtection="1">
      <alignment horizontal="center" vertical="center"/>
      <protection hidden="1"/>
    </xf>
    <xf numFmtId="1" fontId="4" fillId="0" borderId="12" xfId="0" applyNumberFormat="1" applyFont="1" applyFill="1" applyBorder="1" applyAlignment="1" applyProtection="1">
      <alignment horizontal="center" vertical="center"/>
      <protection hidden="1"/>
    </xf>
    <xf numFmtId="1" fontId="4" fillId="5" borderId="2" xfId="0" applyNumberFormat="1" applyFont="1" applyFill="1" applyBorder="1" applyAlignment="1" applyProtection="1">
      <alignment horizontal="center" vertical="center"/>
      <protection hidden="1"/>
    </xf>
    <xf numFmtId="1" fontId="4" fillId="5" borderId="8" xfId="0" applyNumberFormat="1" applyFont="1" applyFill="1" applyBorder="1" applyAlignment="1" applyProtection="1">
      <alignment horizontal="center" vertical="center"/>
      <protection hidden="1"/>
    </xf>
    <xf numFmtId="1" fontId="4" fillId="5" borderId="12" xfId="0" applyNumberFormat="1" applyFont="1" applyFill="1" applyBorder="1" applyAlignment="1" applyProtection="1">
      <alignment horizontal="center" vertical="center"/>
      <protection hidden="1"/>
    </xf>
    <xf numFmtId="1" fontId="4" fillId="6" borderId="8" xfId="0" applyNumberFormat="1" applyFont="1" applyFill="1" applyBorder="1" applyAlignment="1" applyProtection="1">
      <alignment horizontal="center" vertical="center"/>
      <protection hidden="1"/>
    </xf>
    <xf numFmtId="1" fontId="4" fillId="6" borderId="12" xfId="0" applyNumberFormat="1" applyFont="1" applyFill="1" applyBorder="1" applyAlignment="1" applyProtection="1">
      <alignment horizontal="center" vertical="center"/>
      <protection hidden="1"/>
    </xf>
    <xf numFmtId="1" fontId="4" fillId="7" borderId="8" xfId="0" applyNumberFormat="1" applyFont="1" applyFill="1" applyBorder="1" applyAlignment="1" applyProtection="1">
      <alignment horizontal="center" vertical="center"/>
      <protection hidden="1"/>
    </xf>
    <xf numFmtId="1" fontId="4" fillId="7" borderId="12" xfId="0" applyNumberFormat="1" applyFont="1" applyFill="1" applyBorder="1" applyAlignment="1" applyProtection="1">
      <alignment horizontal="center" vertical="center"/>
      <protection hidden="1"/>
    </xf>
    <xf numFmtId="1" fontId="4" fillId="8" borderId="8" xfId="0" applyNumberFormat="1" applyFont="1" applyFill="1" applyBorder="1" applyAlignment="1" applyProtection="1">
      <alignment horizontal="center" vertical="center"/>
      <protection hidden="1"/>
    </xf>
    <xf numFmtId="1" fontId="4" fillId="8" borderId="12" xfId="0" applyNumberFormat="1" applyFont="1" applyFill="1" applyBorder="1" applyAlignment="1" applyProtection="1">
      <alignment horizontal="center" vertical="center"/>
      <protection hidden="1"/>
    </xf>
    <xf numFmtId="1" fontId="4" fillId="0" borderId="3" xfId="0" applyNumberFormat="1" applyFont="1" applyFill="1" applyBorder="1" applyAlignment="1" applyProtection="1">
      <alignment horizontal="center" vertical="center"/>
      <protection hidden="1"/>
    </xf>
    <xf numFmtId="1" fontId="4" fillId="5" borderId="4" xfId="0" applyNumberFormat="1" applyFont="1" applyFill="1" applyBorder="1" applyAlignment="1" applyProtection="1">
      <alignment horizontal="center" vertical="center"/>
      <protection hidden="1"/>
    </xf>
    <xf numFmtId="1" fontId="4" fillId="5" borderId="3" xfId="0" applyNumberFormat="1" applyFont="1" applyFill="1" applyBorder="1" applyAlignment="1" applyProtection="1">
      <alignment horizontal="center" vertical="center"/>
      <protection hidden="1"/>
    </xf>
    <xf numFmtId="1" fontId="4" fillId="6" borderId="4" xfId="0" applyNumberFormat="1" applyFont="1" applyFill="1" applyBorder="1" applyAlignment="1" applyProtection="1">
      <alignment horizontal="center" vertical="center"/>
      <protection hidden="1"/>
    </xf>
    <xf numFmtId="1" fontId="4" fillId="6" borderId="3" xfId="0" applyNumberFormat="1" applyFont="1" applyFill="1" applyBorder="1" applyAlignment="1" applyProtection="1">
      <alignment horizontal="center" vertical="center"/>
      <protection hidden="1"/>
    </xf>
    <xf numFmtId="1" fontId="4" fillId="7" borderId="4" xfId="0" applyNumberFormat="1" applyFont="1" applyFill="1" applyBorder="1" applyAlignment="1" applyProtection="1">
      <alignment horizontal="center" vertical="center"/>
      <protection hidden="1"/>
    </xf>
    <xf numFmtId="1" fontId="4" fillId="7" borderId="3" xfId="0" applyNumberFormat="1" applyFont="1" applyFill="1" applyBorder="1" applyAlignment="1" applyProtection="1">
      <alignment horizontal="center" vertical="center"/>
      <protection hidden="1"/>
    </xf>
    <xf numFmtId="1" fontId="4" fillId="8" borderId="4" xfId="0" applyNumberFormat="1" applyFont="1" applyFill="1" applyBorder="1" applyAlignment="1" applyProtection="1">
      <alignment horizontal="center" vertical="center"/>
      <protection hidden="1"/>
    </xf>
    <xf numFmtId="0" fontId="4" fillId="8" borderId="8" xfId="0" applyFont="1" applyFill="1" applyBorder="1" applyAlignment="1" applyProtection="1">
      <alignment horizontal="center" vertical="center"/>
      <protection hidden="1"/>
    </xf>
    <xf numFmtId="176" fontId="4" fillId="2" borderId="30" xfId="0" applyNumberFormat="1" applyFont="1" applyFill="1" applyBorder="1" applyAlignment="1" applyProtection="1">
      <alignment horizontal="center" vertical="center"/>
      <protection locked="0"/>
    </xf>
    <xf numFmtId="176" fontId="4" fillId="2" borderId="29" xfId="0" applyNumberFormat="1" applyFont="1" applyFill="1" applyBorder="1" applyAlignment="1" applyProtection="1">
      <alignment horizontal="center" vertical="center"/>
      <protection locked="0"/>
    </xf>
    <xf numFmtId="0" fontId="10" fillId="2" borderId="24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1" fontId="12" fillId="5" borderId="2" xfId="0" applyNumberFormat="1" applyFont="1" applyFill="1" applyBorder="1" applyAlignment="1" applyProtection="1">
      <alignment horizontal="center" vertical="center"/>
      <protection hidden="1"/>
    </xf>
    <xf numFmtId="1" fontId="5" fillId="5" borderId="4" xfId="0" applyNumberFormat="1" applyFont="1" applyFill="1" applyBorder="1" applyAlignment="1" applyProtection="1">
      <alignment horizontal="center" vertical="center"/>
      <protection hidden="1"/>
    </xf>
    <xf numFmtId="1" fontId="5" fillId="6" borderId="2" xfId="0" applyNumberFormat="1" applyFont="1" applyFill="1" applyBorder="1" applyAlignment="1" applyProtection="1">
      <alignment horizontal="center" vertical="center"/>
      <protection hidden="1"/>
    </xf>
    <xf numFmtId="1" fontId="5" fillId="6" borderId="4" xfId="0" applyNumberFormat="1" applyFont="1" applyFill="1" applyBorder="1" applyAlignment="1" applyProtection="1">
      <alignment horizontal="center" vertical="center"/>
      <protection hidden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" fontId="4" fillId="4" borderId="2" xfId="0" applyNumberFormat="1" applyFont="1" applyFill="1" applyBorder="1" applyAlignment="1" applyProtection="1">
      <alignment horizontal="center" vertical="center"/>
      <protection hidden="1"/>
    </xf>
    <xf numFmtId="1" fontId="4" fillId="4" borderId="4" xfId="0" applyNumberFormat="1" applyFont="1" applyFill="1" applyBorder="1" applyAlignment="1" applyProtection="1">
      <alignment horizontal="center" vertical="center"/>
      <protection hidden="1"/>
    </xf>
    <xf numFmtId="0" fontId="6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176" fontId="4" fillId="2" borderId="23" xfId="0" applyNumberFormat="1" applyFont="1" applyFill="1" applyBorder="1" applyAlignment="1" applyProtection="1">
      <alignment horizontal="center" vertical="center"/>
      <protection locked="0"/>
    </xf>
    <xf numFmtId="176" fontId="4" fillId="2" borderId="26" xfId="0" applyNumberFormat="1" applyFont="1" applyFill="1" applyBorder="1" applyAlignment="1" applyProtection="1">
      <alignment horizontal="center" vertical="center"/>
      <protection locked="0"/>
    </xf>
    <xf numFmtId="1" fontId="4" fillId="2" borderId="29" xfId="0" applyNumberFormat="1" applyFont="1" applyFill="1" applyBorder="1" applyAlignment="1" applyProtection="1">
      <alignment horizontal="center" vertical="center"/>
      <protection locked="0"/>
    </xf>
    <xf numFmtId="1" fontId="4" fillId="2" borderId="30" xfId="0" applyNumberFormat="1" applyFont="1" applyFill="1" applyBorder="1" applyAlignment="1" applyProtection="1">
      <alignment horizontal="center" vertical="center"/>
      <protection locked="0"/>
    </xf>
    <xf numFmtId="1" fontId="4" fillId="2" borderId="27" xfId="0" applyNumberFormat="1" applyFont="1" applyFill="1" applyBorder="1" applyAlignment="1" applyProtection="1">
      <alignment horizontal="center" vertical="center"/>
      <protection locked="0"/>
    </xf>
    <xf numFmtId="1" fontId="4" fillId="2" borderId="23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>
      <alignment horizontal="center" vertical="center"/>
    </xf>
    <xf numFmtId="176" fontId="2" fillId="4" borderId="9" xfId="0" applyNumberFormat="1" applyFont="1" applyFill="1" applyBorder="1" applyAlignment="1" applyProtection="1">
      <alignment horizontal="center" vertical="center"/>
      <protection hidden="1"/>
    </xf>
    <xf numFmtId="176" fontId="2" fillId="4" borderId="10" xfId="0" applyNumberFormat="1" applyFont="1" applyFill="1" applyBorder="1" applyAlignment="1" applyProtection="1">
      <alignment horizontal="center" vertical="center"/>
      <protection hidden="1"/>
    </xf>
    <xf numFmtId="1" fontId="17" fillId="6" borderId="2" xfId="0" applyNumberFormat="1" applyFont="1" applyFill="1" applyBorder="1" applyAlignment="1" applyProtection="1">
      <alignment horizontal="center" vertical="center"/>
      <protection hidden="1"/>
    </xf>
    <xf numFmtId="1" fontId="17" fillId="6" borderId="4" xfId="0" applyNumberFormat="1" applyFont="1" applyFill="1" applyBorder="1" applyAlignment="1" applyProtection="1">
      <alignment horizontal="center" vertical="center"/>
      <protection hidden="1"/>
    </xf>
    <xf numFmtId="1" fontId="17" fillId="7" borderId="2" xfId="0" applyNumberFormat="1" applyFont="1" applyFill="1" applyBorder="1" applyAlignment="1" applyProtection="1">
      <alignment horizontal="center" vertical="center"/>
      <protection hidden="1"/>
    </xf>
    <xf numFmtId="1" fontId="17" fillId="7" borderId="4" xfId="0" applyNumberFormat="1" applyFont="1" applyFill="1" applyBorder="1" applyAlignment="1" applyProtection="1">
      <alignment horizontal="center" vertical="center"/>
      <protection hidden="1"/>
    </xf>
    <xf numFmtId="1" fontId="17" fillId="8" borderId="2" xfId="0" applyNumberFormat="1" applyFont="1" applyFill="1" applyBorder="1" applyAlignment="1" applyProtection="1">
      <alignment horizontal="center" vertical="center"/>
      <protection hidden="1"/>
    </xf>
    <xf numFmtId="1" fontId="17" fillId="8" borderId="4" xfId="0" applyNumberFormat="1" applyFont="1" applyFill="1" applyBorder="1" applyAlignment="1" applyProtection="1">
      <alignment horizontal="center" vertical="center"/>
      <protection hidden="1"/>
    </xf>
    <xf numFmtId="1" fontId="17" fillId="8" borderId="3" xfId="0" applyNumberFormat="1" applyFont="1" applyFill="1" applyBorder="1" applyAlignment="1" applyProtection="1">
      <alignment horizontal="center" vertical="center"/>
      <protection hidden="1"/>
    </xf>
    <xf numFmtId="1" fontId="5" fillId="7" borderId="2" xfId="0" applyNumberFormat="1" applyFont="1" applyFill="1" applyBorder="1" applyAlignment="1" applyProtection="1">
      <alignment horizontal="center" vertical="center"/>
      <protection hidden="1"/>
    </xf>
    <xf numFmtId="1" fontId="5" fillId="7" borderId="4" xfId="0" applyNumberFormat="1" applyFont="1" applyFill="1" applyBorder="1" applyAlignment="1" applyProtection="1">
      <alignment horizontal="center" vertical="center"/>
      <protection hidden="1"/>
    </xf>
    <xf numFmtId="1" fontId="5" fillId="8" borderId="2" xfId="0" applyNumberFormat="1" applyFont="1" applyFill="1" applyBorder="1" applyAlignment="1" applyProtection="1">
      <alignment horizontal="center" vertical="center"/>
      <protection hidden="1"/>
    </xf>
    <xf numFmtId="1" fontId="5" fillId="8" borderId="4" xfId="0" applyNumberFormat="1" applyFont="1" applyFill="1" applyBorder="1" applyAlignment="1" applyProtection="1">
      <alignment horizontal="center" vertical="center"/>
      <protection hidden="1"/>
    </xf>
    <xf numFmtId="1" fontId="5" fillId="8" borderId="3" xfId="0" applyNumberFormat="1" applyFont="1" applyFill="1" applyBorder="1" applyAlignment="1" applyProtection="1">
      <alignment horizontal="center" vertical="center"/>
      <protection hidden="1"/>
    </xf>
    <xf numFmtId="1" fontId="17" fillId="0" borderId="2" xfId="0" applyNumberFormat="1" applyFont="1" applyFill="1" applyBorder="1" applyAlignment="1" applyProtection="1">
      <alignment horizontal="center" vertical="center"/>
      <protection hidden="1"/>
    </xf>
    <xf numFmtId="1" fontId="17" fillId="0" borderId="4" xfId="0" applyNumberFormat="1" applyFont="1" applyFill="1" applyBorder="1" applyAlignment="1" applyProtection="1">
      <alignment horizontal="center" vertical="center"/>
      <protection hidden="1"/>
    </xf>
    <xf numFmtId="1" fontId="17" fillId="5" borderId="2" xfId="0" applyNumberFormat="1" applyFont="1" applyFill="1" applyBorder="1" applyAlignment="1" applyProtection="1">
      <alignment horizontal="center" vertical="center"/>
      <protection hidden="1"/>
    </xf>
    <xf numFmtId="1" fontId="17" fillId="5" borderId="4" xfId="0" applyNumberFormat="1" applyFont="1" applyFill="1" applyBorder="1" applyAlignment="1" applyProtection="1">
      <alignment horizontal="center" vertical="center"/>
      <protection hidden="1"/>
    </xf>
    <xf numFmtId="1" fontId="12" fillId="0" borderId="2" xfId="0" applyNumberFormat="1" applyFont="1" applyFill="1" applyBorder="1" applyAlignment="1" applyProtection="1">
      <alignment horizontal="center" vertical="center"/>
      <protection hidden="1"/>
    </xf>
    <xf numFmtId="1" fontId="5" fillId="0" borderId="4" xfId="0" applyNumberFormat="1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 applyAlignment="1" applyProtection="1">
      <alignment horizontal="center" vertical="center"/>
      <protection hidden="1"/>
    </xf>
    <xf numFmtId="0" fontId="5" fillId="0" borderId="4" xfId="0" applyFont="1" applyFill="1" applyBorder="1" applyAlignment="1" applyProtection="1">
      <alignment horizontal="center" vertical="center"/>
      <protection hidden="1"/>
    </xf>
    <xf numFmtId="0" fontId="5" fillId="0" borderId="3" xfId="0" applyFont="1" applyFill="1" applyBorder="1" applyAlignment="1" applyProtection="1">
      <alignment horizontal="center" vertical="center"/>
      <protection hidden="1"/>
    </xf>
    <xf numFmtId="176" fontId="4" fillId="2" borderId="25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6" fontId="4" fillId="2" borderId="24" xfId="0" applyNumberFormat="1" applyFont="1" applyFill="1" applyBorder="1" applyAlignment="1" applyProtection="1">
      <alignment horizontal="center" vertical="center"/>
      <protection locked="0"/>
    </xf>
    <xf numFmtId="176" fontId="4" fillId="2" borderId="32" xfId="0" applyNumberFormat="1" applyFont="1" applyFill="1" applyBorder="1" applyAlignment="1" applyProtection="1">
      <alignment horizontal="center" vertical="center"/>
      <protection locked="0"/>
    </xf>
    <xf numFmtId="176" fontId="4" fillId="2" borderId="33" xfId="0" applyNumberFormat="1" applyFont="1" applyFill="1" applyBorder="1" applyAlignment="1" applyProtection="1">
      <alignment horizontal="center" vertical="center"/>
      <protection locked="0"/>
    </xf>
    <xf numFmtId="0" fontId="4" fillId="0" borderId="17" xfId="0" applyFont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2" borderId="35" xfId="0" applyFont="1" applyFill="1" applyBorder="1" applyAlignment="1" applyProtection="1">
      <alignment horizontal="center" vertical="center"/>
      <protection locked="0"/>
    </xf>
    <xf numFmtId="0" fontId="4" fillId="2" borderId="36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38" xfId="0" applyFont="1" applyFill="1" applyBorder="1" applyAlignment="1" applyProtection="1">
      <alignment horizontal="center" vertical="center"/>
      <protection locked="0"/>
    </xf>
    <xf numFmtId="0" fontId="2" fillId="2" borderId="34" xfId="0" applyFont="1" applyFill="1" applyBorder="1" applyAlignment="1" applyProtection="1">
      <alignment horizontal="center" vertical="center"/>
      <protection locked="0"/>
    </xf>
    <xf numFmtId="0" fontId="2" fillId="2" borderId="35" xfId="0" applyFont="1" applyFill="1" applyBorder="1" applyAlignment="1" applyProtection="1">
      <alignment horizontal="center" vertical="center"/>
      <protection locked="0"/>
    </xf>
    <xf numFmtId="0" fontId="2" fillId="2" borderId="37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39" xfId="0" applyFont="1" applyFill="1" applyBorder="1" applyAlignment="1" applyProtection="1">
      <alignment horizontal="center" vertical="center"/>
      <protection locked="0"/>
    </xf>
    <xf numFmtId="0" fontId="2" fillId="2" borderId="40" xfId="0" applyFont="1" applyFill="1" applyBorder="1" applyAlignment="1" applyProtection="1">
      <alignment horizontal="center" vertical="center"/>
      <protection locked="0"/>
    </xf>
    <xf numFmtId="0" fontId="4" fillId="2" borderId="40" xfId="0" applyFont="1" applyFill="1" applyBorder="1" applyAlignment="1" applyProtection="1">
      <alignment horizontal="center" vertical="center"/>
      <protection locked="0"/>
    </xf>
    <xf numFmtId="0" fontId="4" fillId="2" borderId="41" xfId="0" applyFont="1" applyFill="1" applyBorder="1" applyAlignment="1" applyProtection="1">
      <alignment horizontal="center" vertical="center"/>
      <protection locked="0"/>
    </xf>
    <xf numFmtId="0" fontId="4" fillId="0" borderId="14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4" borderId="3" xfId="0" applyNumberFormat="1" applyFont="1" applyFill="1" applyBorder="1" applyAlignment="1" applyProtection="1">
      <alignment horizontal="center" vertical="center"/>
      <protection hidden="1"/>
    </xf>
    <xf numFmtId="176" fontId="4" fillId="4" borderId="1" xfId="0" applyNumberFormat="1" applyFont="1" applyFill="1" applyBorder="1" applyAlignment="1" applyProtection="1">
      <alignment horizontal="center" vertical="center"/>
      <protection hidden="1"/>
    </xf>
    <xf numFmtId="176" fontId="4" fillId="4" borderId="11" xfId="0" applyNumberFormat="1" applyFont="1" applyFill="1" applyBorder="1" applyAlignment="1" applyProtection="1">
      <alignment horizontal="center" vertical="center"/>
      <protection hidden="1"/>
    </xf>
    <xf numFmtId="176" fontId="4" fillId="4" borderId="9" xfId="0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9" fillId="0" borderId="14" xfId="0" applyNumberFormat="1" applyFont="1" applyFill="1" applyBorder="1" applyAlignment="1" applyProtection="1">
      <alignment horizontal="center" vertical="center"/>
      <protection hidden="1"/>
    </xf>
    <xf numFmtId="176" fontId="9" fillId="0" borderId="18" xfId="0" applyNumberFormat="1" applyFont="1" applyFill="1" applyBorder="1" applyAlignment="1" applyProtection="1">
      <alignment horizontal="center" vertical="center"/>
      <protection hidden="1"/>
    </xf>
    <xf numFmtId="176" fontId="9" fillId="0" borderId="19" xfId="0" applyNumberFormat="1" applyFont="1" applyFill="1" applyBorder="1" applyAlignment="1" applyProtection="1">
      <alignment horizontal="center" vertical="center"/>
      <protection hidden="1"/>
    </xf>
    <xf numFmtId="176" fontId="9" fillId="0" borderId="15" xfId="0" applyNumberFormat="1" applyFont="1" applyFill="1" applyBorder="1" applyAlignment="1" applyProtection="1">
      <alignment horizontal="center" vertical="center"/>
      <protection hidden="1"/>
    </xf>
    <xf numFmtId="176" fontId="9" fillId="0" borderId="16" xfId="0" applyNumberFormat="1" applyFont="1" applyFill="1" applyBorder="1" applyAlignment="1" applyProtection="1">
      <alignment horizontal="center" vertical="center"/>
      <protection hidden="1"/>
    </xf>
    <xf numFmtId="176" fontId="9" fillId="9" borderId="20" xfId="0" applyNumberFormat="1" applyFont="1" applyFill="1" applyBorder="1" applyAlignment="1" applyProtection="1">
      <alignment horizontal="center" vertical="center"/>
      <protection hidden="1"/>
    </xf>
    <xf numFmtId="176" fontId="9" fillId="9" borderId="21" xfId="0" applyNumberFormat="1" applyFont="1" applyFill="1" applyBorder="1" applyAlignment="1" applyProtection="1">
      <alignment horizontal="center" vertical="center"/>
      <protection hidden="1"/>
    </xf>
    <xf numFmtId="176" fontId="9" fillId="9" borderId="22" xfId="0" applyNumberFormat="1" applyFont="1" applyFill="1" applyBorder="1" applyAlignment="1" applyProtection="1">
      <alignment horizontal="center" vertical="center"/>
      <protection hidden="1"/>
    </xf>
    <xf numFmtId="0" fontId="2" fillId="2" borderId="24" xfId="0" applyFont="1" applyFill="1" applyBorder="1" applyAlignment="1" applyProtection="1">
      <alignment horizontal="center" vertical="center"/>
      <protection locked="0"/>
    </xf>
    <xf numFmtId="0" fontId="2" fillId="2" borderId="25" xfId="0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>
      <alignment horizontal="center" vertical="center"/>
    </xf>
    <xf numFmtId="176" fontId="4" fillId="4" borderId="31" xfId="0" applyNumberFormat="1" applyFont="1" applyFill="1" applyBorder="1" applyAlignment="1" applyProtection="1">
      <alignment horizontal="center" vertical="center"/>
      <protection locked="0"/>
    </xf>
    <xf numFmtId="176" fontId="4" fillId="4" borderId="32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Font="1" applyBorder="1" applyAlignment="1">
      <alignment horizontal="center" vertical="center"/>
    </xf>
    <xf numFmtId="176" fontId="4" fillId="4" borderId="33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  <protection locked="0"/>
    </xf>
    <xf numFmtId="0" fontId="10" fillId="2" borderId="35" xfId="0" applyFont="1" applyFill="1" applyBorder="1" applyAlignment="1" applyProtection="1">
      <alignment horizontal="center" vertical="center"/>
      <protection locked="0"/>
    </xf>
    <xf numFmtId="0" fontId="10" fillId="2" borderId="37" xfId="0" applyFont="1" applyFill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center" vertical="center"/>
      <protection locked="0"/>
    </xf>
    <xf numFmtId="0" fontId="10" fillId="2" borderId="39" xfId="0" applyFont="1" applyFill="1" applyBorder="1" applyAlignment="1" applyProtection="1">
      <alignment horizontal="center" vertical="center"/>
      <protection locked="0"/>
    </xf>
    <xf numFmtId="0" fontId="10" fillId="2" borderId="40" xfId="0" applyFont="1" applyFill="1" applyBorder="1" applyAlignment="1" applyProtection="1">
      <alignment horizontal="center" vertical="center"/>
      <protection locked="0"/>
    </xf>
    <xf numFmtId="1" fontId="4" fillId="0" borderId="2" xfId="0" applyNumberFormat="1" applyFont="1" applyFill="1" applyBorder="1" applyAlignment="1">
      <alignment horizontal="center" vertical="center"/>
    </xf>
    <xf numFmtId="1" fontId="15" fillId="4" borderId="33" xfId="0" applyNumberFormat="1" applyFont="1" applyFill="1" applyBorder="1" applyAlignment="1" applyProtection="1">
      <alignment horizontal="center" vertical="center"/>
      <protection locked="0"/>
    </xf>
    <xf numFmtId="1" fontId="15" fillId="4" borderId="31" xfId="0" applyNumberFormat="1" applyFont="1" applyFill="1" applyBorder="1" applyAlignment="1" applyProtection="1">
      <alignment horizontal="center" vertical="center"/>
      <protection locked="0"/>
    </xf>
    <xf numFmtId="1" fontId="15" fillId="4" borderId="32" xfId="0" applyNumberFormat="1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>
      <alignment horizontal="center" vertical="center"/>
    </xf>
    <xf numFmtId="176" fontId="4" fillId="2" borderId="31" xfId="0" applyNumberFormat="1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2"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004078714024615"/>
          <c:y val="6.2988732116024793E-2"/>
          <c:w val="0.71062534854280268"/>
          <c:h val="0.7754568011331858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'かぼちゃ、レタス、スイートコーン、えだまめ、たまねぎ'!$K$22:$S$22</c15:sqref>
                  </c15:fullRef>
                </c:ext>
              </c:extLst>
              <c:f>('かぼちゃ、レタス、スイートコーン、えだまめ、たまねぎ'!$K$22,'かぼちゃ、レタス、スイートコーン、えだまめ、たまねぎ'!$N$22,'かぼちゃ、レタス、スイートコーン、えだまめ、たまねぎ'!$Q$22)</c:f>
              <c:strCache>
                <c:ptCount val="3"/>
                <c:pt idx="0">
                  <c:v>窒素</c:v>
                </c:pt>
                <c:pt idx="1">
                  <c:v>リン酸</c:v>
                </c:pt>
                <c:pt idx="2">
                  <c:v>カリ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'かぼちゃ、レタス、スイートコーン、えだまめ、たまねぎ'!$K$30:$S$30</c15:sqref>
                  </c15:fullRef>
                </c:ext>
              </c:extLst>
              <c:f>('かぼちゃ、レタス、スイートコーン、えだまめ、たまねぎ'!$K$30,'かぼちゃ、レタス、スイートコーン、えだまめ、たまねぎ'!$N$30,'かぼちゃ、レタス、スイートコーン、えだまめ、たまねぎ'!$Q$30)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9798648"/>
        <c:axId val="416893328"/>
      </c:barChart>
      <c:catAx>
        <c:axId val="189798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416893328"/>
        <c:crosses val="autoZero"/>
        <c:auto val="1"/>
        <c:lblAlgn val="ctr"/>
        <c:lblOffset val="100"/>
        <c:noMultiLvlLbl val="0"/>
      </c:catAx>
      <c:valAx>
        <c:axId val="416893328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ja-JP" altLang="en-US"/>
                  <a:t>施肥量目標値</a:t>
                </a:r>
                <a:endParaRPr lang="en-US" altLang="ja-JP"/>
              </a:p>
              <a:p>
                <a:pPr>
                  <a:defRPr/>
                </a:pPr>
                <a:r>
                  <a:rPr lang="en-US" altLang="ja-JP"/>
                  <a:t>(kg/10a)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1.5861665651284869E-3"/>
              <c:y val="0.198542964388058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89798648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CCFF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557660343257841"/>
          <c:y val="6.2988732116024793E-2"/>
          <c:w val="0.74508953225047048"/>
          <c:h val="0.775456801133185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マニュアル!$L$18:$T$18</c:f>
              <c:strCache>
                <c:ptCount val="9"/>
                <c:pt idx="0">
                  <c:v>窒素</c:v>
                </c:pt>
                <c:pt idx="3">
                  <c:v>リン酸</c:v>
                </c:pt>
                <c:pt idx="6">
                  <c:v>カリ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マニュアル!$L$18:$T$18</c15:sqref>
                  </c15:fullRef>
                </c:ext>
              </c:extLst>
              <c:f>(マニュアル!$L$18,マニュアル!$O$18,マニュアル!$R$18)</c:f>
              <c:strCache>
                <c:ptCount val="3"/>
                <c:pt idx="0">
                  <c:v>窒素</c:v>
                </c:pt>
                <c:pt idx="1">
                  <c:v>リン酸</c:v>
                </c:pt>
                <c:pt idx="2">
                  <c:v>カリ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マニュアル!$L$26:$T$26</c15:sqref>
                  </c15:fullRef>
                </c:ext>
              </c:extLst>
              <c:f>(マニュアル!$L$26,マニュアル!$O$26,マニュアル!$R$26)</c:f>
              <c:numCache>
                <c:formatCode>0.0</c:formatCode>
                <c:ptCount val="3"/>
                <c:pt idx="0">
                  <c:v>12</c:v>
                </c:pt>
                <c:pt idx="1">
                  <c:v>10</c:v>
                </c:pt>
                <c:pt idx="2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7795672"/>
        <c:axId val="187532280"/>
      </c:barChart>
      <c:catAx>
        <c:axId val="417795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87532280"/>
        <c:crosses val="autoZero"/>
        <c:auto val="1"/>
        <c:lblAlgn val="ctr"/>
        <c:lblOffset val="100"/>
        <c:noMultiLvlLbl val="0"/>
      </c:catAx>
      <c:valAx>
        <c:axId val="187532280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ja-JP" altLang="en-US"/>
                  <a:t>施肥量目標値</a:t>
                </a:r>
                <a:endParaRPr lang="en-US" altLang="ja-JP"/>
              </a:p>
              <a:p>
                <a:pPr>
                  <a:defRPr/>
                </a:pPr>
                <a:r>
                  <a:rPr lang="en-US" altLang="ja-JP"/>
                  <a:t>(kg/10a)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1.5861665651284876E-3"/>
              <c:y val="0.210747391423843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41779567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CCFF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252413</xdr:colOff>
      <xdr:row>14</xdr:row>
      <xdr:rowOff>184150</xdr:rowOff>
    </xdr:from>
    <xdr:to>
      <xdr:col>23</xdr:col>
      <xdr:colOff>485776</xdr:colOff>
      <xdr:row>23</xdr:row>
      <xdr:rowOff>160337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185738</xdr:colOff>
      <xdr:row>11</xdr:row>
      <xdr:rowOff>41275</xdr:rowOff>
    </xdr:from>
    <xdr:to>
      <xdr:col>24</xdr:col>
      <xdr:colOff>419101</xdr:colOff>
      <xdr:row>20</xdr:row>
      <xdr:rowOff>17462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X34"/>
  <sheetViews>
    <sheetView showGridLines="0" tabSelected="1" zoomScale="90" zoomScaleNormal="90" workbookViewId="0">
      <selection activeCell="G15" sqref="G15"/>
    </sheetView>
  </sheetViews>
  <sheetFormatPr defaultRowHeight="15" x14ac:dyDescent="0.15"/>
  <cols>
    <col min="1" max="1" width="3.125" style="1" customWidth="1"/>
    <col min="2" max="2" width="20.625" style="1" bestFit="1" customWidth="1"/>
    <col min="3" max="3" width="2.375" style="1" customWidth="1"/>
    <col min="4" max="4" width="8.25" style="1" customWidth="1"/>
    <col min="5" max="5" width="15.625" style="1" customWidth="1"/>
    <col min="6" max="6" width="9.125" style="1" customWidth="1"/>
    <col min="7" max="7" width="9.25" style="1" customWidth="1"/>
    <col min="8" max="8" width="8.25" style="1" customWidth="1"/>
    <col min="9" max="9" width="3.375" style="1" customWidth="1"/>
    <col min="10" max="10" width="5.875" style="1" customWidth="1"/>
    <col min="11" max="11" width="8.125" style="1" customWidth="1"/>
    <col min="12" max="12" width="2.875" style="1" customWidth="1"/>
    <col min="13" max="13" width="6.5" style="1" customWidth="1"/>
    <col min="14" max="14" width="6.875" style="1" customWidth="1"/>
    <col min="15" max="15" width="2.875" style="1" customWidth="1"/>
    <col min="16" max="16" width="6.5" style="1" customWidth="1"/>
    <col min="17" max="17" width="6.875" style="1" customWidth="1"/>
    <col min="18" max="18" width="2.875" style="1" customWidth="1"/>
    <col min="19" max="19" width="6.5" style="1" customWidth="1"/>
    <col min="20" max="20" width="6.875" style="1" customWidth="1"/>
    <col min="21" max="21" width="2.875" style="1" customWidth="1"/>
    <col min="22" max="22" width="7.625" style="1" bestFit="1" customWidth="1"/>
    <col min="23" max="23" width="18.25" style="1" customWidth="1"/>
    <col min="24" max="24" width="14.625" style="1" customWidth="1"/>
    <col min="25" max="25" width="8.875" style="1" bestFit="1" customWidth="1"/>
    <col min="26" max="26" width="13.5" style="1" customWidth="1"/>
    <col min="27" max="27" width="10.625" style="1" bestFit="1" customWidth="1"/>
    <col min="28" max="28" width="8.375" style="1" bestFit="1" customWidth="1"/>
    <col min="29" max="29" width="27.875" style="1" bestFit="1" customWidth="1"/>
    <col min="30" max="16384" width="9" style="1"/>
  </cols>
  <sheetData>
    <row r="1" spans="1:24" ht="28.5" x14ac:dyDescent="0.15">
      <c r="A1" s="41" t="s">
        <v>118</v>
      </c>
      <c r="B1" s="23"/>
      <c r="C1" s="23"/>
      <c r="D1" s="23"/>
      <c r="E1" s="23"/>
      <c r="F1" s="23"/>
      <c r="G1" s="23"/>
      <c r="H1" s="23"/>
      <c r="I1" s="23"/>
      <c r="J1" s="37" t="s">
        <v>104</v>
      </c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9"/>
      <c r="X1" s="29"/>
    </row>
    <row r="2" spans="1:24" s="2" customFormat="1" ht="13.5" customHeight="1" thickBot="1" x14ac:dyDescent="0.2"/>
    <row r="3" spans="1:24" s="2" customFormat="1" ht="20.25" thickTop="1" thickBot="1" x14ac:dyDescent="0.2">
      <c r="A3" s="40" t="s">
        <v>115</v>
      </c>
      <c r="B3" s="4" t="s">
        <v>73</v>
      </c>
      <c r="C3" s="5"/>
      <c r="D3" s="92"/>
      <c r="E3" s="93"/>
      <c r="G3" s="38" t="s">
        <v>91</v>
      </c>
      <c r="H3" s="103" t="str">
        <f>IF($D$3="","",VLOOKUP($D$3,対象作物!$B$3:$D$8,2,FALSE))</f>
        <v/>
      </c>
      <c r="I3" s="104"/>
      <c r="J3" s="104"/>
      <c r="K3" s="6" t="s">
        <v>10</v>
      </c>
      <c r="L3" s="7"/>
      <c r="M3" s="7"/>
      <c r="N3" s="173" t="s">
        <v>105</v>
      </c>
      <c r="O3" s="173"/>
      <c r="P3" s="173"/>
      <c r="Q3" s="103" t="str">
        <f>IF($D$3="","",VLOOKUP($D$3,対象作物!$B$3:$L$8,11,FALSE))</f>
        <v/>
      </c>
      <c r="R3" s="104"/>
      <c r="S3" s="104"/>
      <c r="T3" s="174" t="s">
        <v>10</v>
      </c>
      <c r="U3" s="174"/>
      <c r="V3" s="7"/>
      <c r="W3" s="7"/>
    </row>
    <row r="4" spans="1:24" s="2" customFormat="1" ht="19.5" thickTop="1" x14ac:dyDescent="0.15">
      <c r="C4" s="8"/>
      <c r="D4" s="47" t="s">
        <v>124</v>
      </c>
    </row>
    <row r="5" spans="1:24" s="2" customFormat="1" ht="19.5" thickBot="1" x14ac:dyDescent="0.2">
      <c r="A5" s="40" t="s">
        <v>106</v>
      </c>
      <c r="B5" s="4" t="s">
        <v>74</v>
      </c>
      <c r="C5" s="5"/>
      <c r="D5" s="99" t="s">
        <v>75</v>
      </c>
      <c r="E5" s="116"/>
      <c r="F5" s="9" t="s">
        <v>77</v>
      </c>
      <c r="G5" s="39" t="s">
        <v>76</v>
      </c>
      <c r="H5" s="99" t="s">
        <v>78</v>
      </c>
      <c r="I5" s="100"/>
      <c r="J5" s="100"/>
      <c r="K5" s="100"/>
      <c r="L5" s="100"/>
      <c r="M5" s="100"/>
      <c r="N5" s="100"/>
      <c r="O5" s="100"/>
      <c r="P5" s="100"/>
      <c r="Q5" s="101"/>
      <c r="R5" s="101"/>
      <c r="S5" s="101"/>
      <c r="T5" s="101"/>
      <c r="U5" s="101"/>
      <c r="V5" s="102"/>
      <c r="W5" s="36" t="s">
        <v>79</v>
      </c>
      <c r="X5" s="3"/>
    </row>
    <row r="6" spans="1:24" s="2" customFormat="1" ht="20.25" thickTop="1" thickBot="1" x14ac:dyDescent="0.2">
      <c r="C6" s="8"/>
      <c r="D6" s="94" t="s">
        <v>80</v>
      </c>
      <c r="E6" s="105" t="s">
        <v>81</v>
      </c>
      <c r="F6" s="110"/>
      <c r="G6" s="107" t="s">
        <v>11</v>
      </c>
      <c r="H6" s="137" t="s">
        <v>92</v>
      </c>
      <c r="I6" s="138"/>
      <c r="J6" s="139"/>
      <c r="K6" s="51"/>
      <c r="L6" s="52" t="s">
        <v>103</v>
      </c>
      <c r="M6" s="53"/>
      <c r="N6" s="54"/>
      <c r="O6" s="55" t="s">
        <v>93</v>
      </c>
      <c r="P6" s="54"/>
      <c r="Q6" s="56"/>
      <c r="R6" s="57"/>
      <c r="S6" s="58"/>
      <c r="T6" s="58"/>
      <c r="U6" s="57"/>
      <c r="V6" s="59"/>
      <c r="W6" s="117" t="str">
        <f>IF(F6="","",IF(F6&lt;K7,"Ⅰ",IF(F6&lt;M7,"Ⅱ","Ⅲ")))</f>
        <v/>
      </c>
      <c r="X6" s="10"/>
    </row>
    <row r="7" spans="1:24" s="2" customFormat="1" ht="19.5" thickTop="1" x14ac:dyDescent="0.15">
      <c r="C7" s="8"/>
      <c r="D7" s="94"/>
      <c r="E7" s="106"/>
      <c r="F7" s="111"/>
      <c r="G7" s="108"/>
      <c r="H7" s="60"/>
      <c r="I7" s="61" t="s">
        <v>94</v>
      </c>
      <c r="J7" s="62">
        <v>5</v>
      </c>
      <c r="K7" s="63">
        <v>5</v>
      </c>
      <c r="L7" s="64" t="s">
        <v>94</v>
      </c>
      <c r="M7" s="65">
        <v>7</v>
      </c>
      <c r="N7" s="66">
        <v>7</v>
      </c>
      <c r="O7" s="67" t="s">
        <v>94</v>
      </c>
      <c r="P7" s="66"/>
      <c r="Q7" s="68"/>
      <c r="R7" s="61"/>
      <c r="S7" s="69"/>
      <c r="T7" s="69"/>
      <c r="U7" s="61"/>
      <c r="V7" s="70"/>
      <c r="W7" s="118"/>
      <c r="X7" s="10"/>
    </row>
    <row r="8" spans="1:24" s="2" customFormat="1" ht="19.5" thickBot="1" x14ac:dyDescent="0.2">
      <c r="C8" s="8"/>
      <c r="D8" s="94" t="s">
        <v>82</v>
      </c>
      <c r="E8" s="109" t="s">
        <v>95</v>
      </c>
      <c r="F8" s="112"/>
      <c r="G8" s="107" t="s">
        <v>11</v>
      </c>
      <c r="H8" s="131" t="str">
        <f>IF($D$3="","",VLOOKUP($D$3,対象作物!$B$3:$Y$8,6,FALSE))</f>
        <v/>
      </c>
      <c r="I8" s="132"/>
      <c r="J8" s="132"/>
      <c r="K8" s="133" t="str">
        <f>IF($D$3="","",VLOOKUP($D$3,対象作物!$B$3:$Y$8,7,FALSE))</f>
        <v/>
      </c>
      <c r="L8" s="134"/>
      <c r="M8" s="134"/>
      <c r="N8" s="119" t="str">
        <f>IF($D$3="","",VLOOKUP($D$3,対象作物!$B$3:$Y$8,8,FALSE))</f>
        <v/>
      </c>
      <c r="O8" s="120"/>
      <c r="P8" s="120"/>
      <c r="Q8" s="121" t="str">
        <f>IF($D$3="","",VLOOKUP($D$3,対象作物!$B$3:$Y$8,9,FALSE))</f>
        <v/>
      </c>
      <c r="R8" s="122"/>
      <c r="S8" s="122"/>
      <c r="T8" s="123" t="str">
        <f>IF($D$3="","",VLOOKUP($D$3,対象作物!$B$3:$Y$8,10,FALSE))</f>
        <v/>
      </c>
      <c r="U8" s="124"/>
      <c r="V8" s="125"/>
      <c r="W8" s="117" t="str">
        <f>IF(F8="","",IF(F8&lt;J9,H8,IF(F8&lt;M9,K8,IF(F8&lt;P9,N8,IF(F8&lt;S9,Q8,T8)))))</f>
        <v/>
      </c>
    </row>
    <row r="9" spans="1:24" s="2" customFormat="1" ht="19.5" thickTop="1" x14ac:dyDescent="0.15">
      <c r="C9" s="8"/>
      <c r="D9" s="94"/>
      <c r="E9" s="106"/>
      <c r="F9" s="113"/>
      <c r="G9" s="108"/>
      <c r="H9" s="68"/>
      <c r="I9" s="61" t="s">
        <v>94</v>
      </c>
      <c r="J9" s="71" t="str">
        <f>IF($D$3="","",VLOOKUP($D$3,対象作物!$B$3:$Y$8,17,FALSE))</f>
        <v/>
      </c>
      <c r="K9" s="72" t="str">
        <f>IF($D$3="","",VLOOKUP($D$3,対象作物!$B$3:$Y$8,18,FALSE))</f>
        <v/>
      </c>
      <c r="L9" s="73" t="s">
        <v>94</v>
      </c>
      <c r="M9" s="74" t="str">
        <f>IF($D$3="","",VLOOKUP($D$3,対象作物!$B$3:$Y$8,19,FALSE))</f>
        <v/>
      </c>
      <c r="N9" s="75" t="str">
        <f>IF($D$3="","",VLOOKUP($D$3,対象作物!$B$3:$Y$8,20,FALSE))</f>
        <v/>
      </c>
      <c r="O9" s="75" t="s">
        <v>94</v>
      </c>
      <c r="P9" s="76" t="str">
        <f>IF($D$3="","",VLOOKUP($D$3,対象作物!$B$3:$Y$8,21,FALSE))</f>
        <v/>
      </c>
      <c r="Q9" s="77" t="str">
        <f>IF($D$3="","",VLOOKUP($D$3,対象作物!$B$3:$Y$8,22,FALSE))</f>
        <v/>
      </c>
      <c r="R9" s="77" t="s">
        <v>94</v>
      </c>
      <c r="S9" s="78" t="str">
        <f>IF($D$3="","",VLOOKUP($D$3,対象作物!$B$3:$Y$8,23,FALSE))</f>
        <v/>
      </c>
      <c r="T9" s="79" t="str">
        <f>IF($D$3="","",VLOOKUP($D$3,対象作物!$B$3:$Y$8,24,FALSE))</f>
        <v/>
      </c>
      <c r="U9" s="79" t="s">
        <v>94</v>
      </c>
      <c r="V9" s="80"/>
      <c r="W9" s="118"/>
      <c r="X9" s="11"/>
    </row>
    <row r="10" spans="1:24" s="2" customFormat="1" ht="19.5" thickBot="1" x14ac:dyDescent="0.2">
      <c r="C10" s="8"/>
      <c r="D10" s="94" t="s">
        <v>96</v>
      </c>
      <c r="E10" s="105" t="s">
        <v>83</v>
      </c>
      <c r="F10" s="114"/>
      <c r="G10" s="107" t="s">
        <v>11</v>
      </c>
      <c r="H10" s="135" t="s">
        <v>23</v>
      </c>
      <c r="I10" s="136"/>
      <c r="J10" s="136"/>
      <c r="K10" s="95" t="s">
        <v>116</v>
      </c>
      <c r="L10" s="96"/>
      <c r="M10" s="96"/>
      <c r="N10" s="97" t="s">
        <v>84</v>
      </c>
      <c r="O10" s="98"/>
      <c r="P10" s="98"/>
      <c r="Q10" s="126" t="s">
        <v>97</v>
      </c>
      <c r="R10" s="127"/>
      <c r="S10" s="127"/>
      <c r="T10" s="128" t="s">
        <v>85</v>
      </c>
      <c r="U10" s="129"/>
      <c r="V10" s="130"/>
      <c r="W10" s="117" t="str">
        <f>IF(F10="","",IF(F10&lt;J11,H10,IF(F10&lt;M11,K10,IF(F10&lt;P11,N10,IF(F10&lt;S11,Q10,T10)))))</f>
        <v/>
      </c>
      <c r="X10" s="11"/>
    </row>
    <row r="11" spans="1:24" s="2" customFormat="1" ht="20.25" thickTop="1" thickBot="1" x14ac:dyDescent="0.2">
      <c r="C11" s="8"/>
      <c r="D11" s="94"/>
      <c r="E11" s="106"/>
      <c r="F11" s="115"/>
      <c r="G11" s="108"/>
      <c r="H11" s="60"/>
      <c r="I11" s="61" t="s">
        <v>94</v>
      </c>
      <c r="J11" s="81">
        <v>8</v>
      </c>
      <c r="K11" s="82">
        <v>8</v>
      </c>
      <c r="L11" s="73" t="s">
        <v>94</v>
      </c>
      <c r="M11" s="83">
        <v>15</v>
      </c>
      <c r="N11" s="84">
        <v>15</v>
      </c>
      <c r="O11" s="75" t="s">
        <v>94</v>
      </c>
      <c r="P11" s="85">
        <v>30</v>
      </c>
      <c r="Q11" s="86">
        <v>30</v>
      </c>
      <c r="R11" s="77" t="s">
        <v>94</v>
      </c>
      <c r="S11" s="87">
        <v>60</v>
      </c>
      <c r="T11" s="88">
        <v>60</v>
      </c>
      <c r="U11" s="89" t="s">
        <v>94</v>
      </c>
      <c r="V11" s="80"/>
      <c r="W11" s="118"/>
    </row>
    <row r="12" spans="1:24" s="2" customFormat="1" ht="12" customHeight="1" thickTop="1" thickBot="1" x14ac:dyDescent="0.2">
      <c r="C12" s="8"/>
      <c r="F12" s="1"/>
    </row>
    <row r="13" spans="1:24" s="2" customFormat="1" ht="20.25" thickTop="1" thickBot="1" x14ac:dyDescent="0.2">
      <c r="A13" s="40" t="s">
        <v>107</v>
      </c>
      <c r="B13" s="4" t="s">
        <v>98</v>
      </c>
      <c r="C13" s="5"/>
      <c r="D13" s="12" t="s">
        <v>86</v>
      </c>
      <c r="E13" s="49"/>
      <c r="F13" s="13" t="s">
        <v>12</v>
      </c>
      <c r="H13" s="144" t="s">
        <v>99</v>
      </c>
      <c r="I13" s="144"/>
      <c r="J13" s="145"/>
      <c r="K13" s="146" t="s">
        <v>80</v>
      </c>
      <c r="L13" s="101"/>
      <c r="M13" s="102"/>
      <c r="N13" s="141" t="s">
        <v>82</v>
      </c>
      <c r="O13" s="142"/>
      <c r="P13" s="143"/>
      <c r="Q13" s="141" t="s">
        <v>96</v>
      </c>
      <c r="R13" s="142"/>
      <c r="S13" s="143"/>
    </row>
    <row r="14" spans="1:24" s="2" customFormat="1" ht="20.25" thickTop="1" thickBot="1" x14ac:dyDescent="0.2">
      <c r="C14" s="8"/>
      <c r="E14" s="15"/>
      <c r="F14" s="1"/>
      <c r="H14" s="144" t="s">
        <v>88</v>
      </c>
      <c r="I14" s="144"/>
      <c r="J14" s="144"/>
      <c r="K14" s="110"/>
      <c r="L14" s="110"/>
      <c r="M14" s="147"/>
      <c r="N14" s="148"/>
      <c r="O14" s="110"/>
      <c r="P14" s="149"/>
      <c r="Q14" s="140"/>
      <c r="R14" s="110"/>
      <c r="S14" s="110"/>
    </row>
    <row r="15" spans="1:24" s="2" customFormat="1" ht="19.5" thickTop="1" x14ac:dyDescent="0.15">
      <c r="F15" s="1"/>
      <c r="K15" s="16" t="s">
        <v>89</v>
      </c>
    </row>
    <row r="16" spans="1:24" s="2" customFormat="1" ht="19.5" thickBot="1" x14ac:dyDescent="0.2">
      <c r="A16" s="40" t="s">
        <v>100</v>
      </c>
      <c r="B16" s="4" t="s">
        <v>101</v>
      </c>
      <c r="D16" s="17"/>
      <c r="E16" s="36" t="s">
        <v>102</v>
      </c>
      <c r="F16" s="18"/>
      <c r="K16" s="16" t="s">
        <v>122</v>
      </c>
    </row>
    <row r="17" spans="1:19" s="2" customFormat="1" ht="19.5" thickTop="1" x14ac:dyDescent="0.15">
      <c r="C17" s="8"/>
      <c r="D17" s="32" t="s">
        <v>80</v>
      </c>
      <c r="E17" s="50"/>
      <c r="F17" s="19" t="s">
        <v>10</v>
      </c>
    </row>
    <row r="18" spans="1:19" s="2" customFormat="1" ht="18.75" x14ac:dyDescent="0.15">
      <c r="C18" s="8"/>
      <c r="D18" s="32" t="s">
        <v>108</v>
      </c>
      <c r="E18" s="44"/>
      <c r="F18" s="19" t="s">
        <v>10</v>
      </c>
    </row>
    <row r="19" spans="1:19" s="2" customFormat="1" ht="19.5" thickBot="1" x14ac:dyDescent="0.2">
      <c r="D19" s="32" t="s">
        <v>96</v>
      </c>
      <c r="E19" s="43"/>
      <c r="F19" s="19" t="s">
        <v>10</v>
      </c>
    </row>
    <row r="20" spans="1:19" s="2" customFormat="1" ht="12" customHeight="1" thickTop="1" x14ac:dyDescent="0.15">
      <c r="F20" s="20"/>
    </row>
    <row r="21" spans="1:19" s="2" customFormat="1" ht="18.75" x14ac:dyDescent="0.15">
      <c r="A21" s="40" t="s">
        <v>109</v>
      </c>
      <c r="B21" s="4" t="s">
        <v>110</v>
      </c>
      <c r="D21" s="146" t="s">
        <v>111</v>
      </c>
      <c r="E21" s="102"/>
      <c r="F21" s="99" t="s">
        <v>112</v>
      </c>
      <c r="G21" s="100"/>
      <c r="H21" s="116"/>
      <c r="I21" s="146" t="s">
        <v>86</v>
      </c>
      <c r="J21" s="101"/>
      <c r="K21" s="94" t="s">
        <v>113</v>
      </c>
      <c r="L21" s="94"/>
      <c r="M21" s="94"/>
      <c r="N21" s="94"/>
      <c r="O21" s="94"/>
      <c r="P21" s="94"/>
      <c r="Q21" s="94"/>
      <c r="R21" s="94"/>
      <c r="S21" s="94"/>
    </row>
    <row r="22" spans="1:19" s="2" customFormat="1" ht="19.5" thickBot="1" x14ac:dyDescent="0.2">
      <c r="D22" s="150"/>
      <c r="E22" s="145"/>
      <c r="F22" s="36" t="s">
        <v>80</v>
      </c>
      <c r="G22" s="35" t="s">
        <v>82</v>
      </c>
      <c r="H22" s="35" t="s">
        <v>96</v>
      </c>
      <c r="I22" s="151" t="s">
        <v>10</v>
      </c>
      <c r="J22" s="152"/>
      <c r="K22" s="94" t="s">
        <v>80</v>
      </c>
      <c r="L22" s="94"/>
      <c r="M22" s="94"/>
      <c r="N22" s="168" t="s">
        <v>82</v>
      </c>
      <c r="O22" s="168"/>
      <c r="P22" s="168"/>
      <c r="Q22" s="168" t="s">
        <v>96</v>
      </c>
      <c r="R22" s="168"/>
      <c r="S22" s="168"/>
    </row>
    <row r="23" spans="1:19" s="2" customFormat="1" ht="19.5" thickTop="1" x14ac:dyDescent="0.15">
      <c r="A23" s="1"/>
      <c r="B23" s="21"/>
      <c r="D23" s="157"/>
      <c r="E23" s="158"/>
      <c r="F23" s="45"/>
      <c r="G23" s="45"/>
      <c r="H23" s="45"/>
      <c r="I23" s="153"/>
      <c r="J23" s="154"/>
      <c r="K23" s="169">
        <f>F23*I23/100</f>
        <v>0</v>
      </c>
      <c r="L23" s="170"/>
      <c r="M23" s="170"/>
      <c r="N23" s="170">
        <f>G23*I23/100</f>
        <v>0</v>
      </c>
      <c r="O23" s="170"/>
      <c r="P23" s="170"/>
      <c r="Q23" s="170">
        <f>H23*I23/100</f>
        <v>0</v>
      </c>
      <c r="R23" s="170"/>
      <c r="S23" s="170"/>
    </row>
    <row r="24" spans="1:19" s="2" customFormat="1" ht="18.75" x14ac:dyDescent="0.15">
      <c r="A24" s="1"/>
      <c r="B24" s="21"/>
      <c r="D24" s="159"/>
      <c r="E24" s="160"/>
      <c r="F24" s="28"/>
      <c r="G24" s="28"/>
      <c r="H24" s="28"/>
      <c r="I24" s="155"/>
      <c r="J24" s="156"/>
      <c r="K24" s="169">
        <f>F24*I24/100</f>
        <v>0</v>
      </c>
      <c r="L24" s="170"/>
      <c r="M24" s="170"/>
      <c r="N24" s="170">
        <f>G24*I24/100</f>
        <v>0</v>
      </c>
      <c r="O24" s="170"/>
      <c r="P24" s="170"/>
      <c r="Q24" s="170">
        <f>H24*I24/100</f>
        <v>0</v>
      </c>
      <c r="R24" s="170"/>
      <c r="S24" s="170"/>
    </row>
    <row r="25" spans="1:19" s="2" customFormat="1" ht="18.75" x14ac:dyDescent="0.15">
      <c r="A25" s="1"/>
      <c r="B25" s="21"/>
      <c r="D25" s="159"/>
      <c r="E25" s="160"/>
      <c r="F25" s="28"/>
      <c r="G25" s="28"/>
      <c r="H25" s="28"/>
      <c r="I25" s="155"/>
      <c r="J25" s="156"/>
      <c r="K25" s="169">
        <f>F25*I25/100</f>
        <v>0</v>
      </c>
      <c r="L25" s="170"/>
      <c r="M25" s="170"/>
      <c r="N25" s="170">
        <f>G25*I25/100</f>
        <v>0</v>
      </c>
      <c r="O25" s="170"/>
      <c r="P25" s="170"/>
      <c r="Q25" s="170">
        <f>H25*I25/100</f>
        <v>0</v>
      </c>
      <c r="R25" s="170"/>
      <c r="S25" s="170"/>
    </row>
    <row r="26" spans="1:19" s="2" customFormat="1" ht="18.75" x14ac:dyDescent="0.15">
      <c r="A26" s="1"/>
      <c r="B26" s="21"/>
      <c r="D26" s="159"/>
      <c r="E26" s="160"/>
      <c r="F26" s="28"/>
      <c r="G26" s="28"/>
      <c r="H26" s="28"/>
      <c r="I26" s="155"/>
      <c r="J26" s="156"/>
      <c r="K26" s="169">
        <f>F26*I26/100</f>
        <v>0</v>
      </c>
      <c r="L26" s="170"/>
      <c r="M26" s="170"/>
      <c r="N26" s="170">
        <f>G26*I26/100</f>
        <v>0</v>
      </c>
      <c r="O26" s="170"/>
      <c r="P26" s="170"/>
      <c r="Q26" s="170">
        <f>H26*I26/100</f>
        <v>0</v>
      </c>
      <c r="R26" s="170"/>
      <c r="S26" s="170"/>
    </row>
    <row r="27" spans="1:19" s="2" customFormat="1" ht="19.5" thickBot="1" x14ac:dyDescent="0.2">
      <c r="A27" s="1"/>
      <c r="B27" s="21"/>
      <c r="D27" s="161"/>
      <c r="E27" s="162"/>
      <c r="F27" s="46"/>
      <c r="G27" s="46"/>
      <c r="H27" s="46"/>
      <c r="I27" s="163"/>
      <c r="J27" s="164"/>
      <c r="K27" s="171">
        <f>F27*I27/100</f>
        <v>0</v>
      </c>
      <c r="L27" s="172"/>
      <c r="M27" s="172"/>
      <c r="N27" s="172">
        <f>G27*I27/100</f>
        <v>0</v>
      </c>
      <c r="O27" s="172"/>
      <c r="P27" s="172"/>
      <c r="Q27" s="172">
        <f>H27*I27/100</f>
        <v>0</v>
      </c>
      <c r="R27" s="172"/>
      <c r="S27" s="172"/>
    </row>
    <row r="28" spans="1:19" s="2" customFormat="1" ht="24.75" thickTop="1" thickBot="1" x14ac:dyDescent="0.2">
      <c r="F28" s="22"/>
      <c r="G28" s="22"/>
      <c r="H28" s="22"/>
      <c r="I28" s="167" t="s">
        <v>119</v>
      </c>
      <c r="J28" s="144"/>
      <c r="K28" s="180">
        <f>SUM(K23:M27)</f>
        <v>0</v>
      </c>
      <c r="L28" s="181"/>
      <c r="M28" s="181"/>
      <c r="N28" s="181">
        <f>SUM(N23:P27)</f>
        <v>0</v>
      </c>
      <c r="O28" s="181"/>
      <c r="P28" s="181"/>
      <c r="Q28" s="181">
        <f>SUM(Q23:S27)</f>
        <v>0</v>
      </c>
      <c r="R28" s="181"/>
      <c r="S28" s="182"/>
    </row>
    <row r="29" spans="1:19" s="2" customFormat="1" ht="12" customHeight="1" thickBot="1" x14ac:dyDescent="0.2">
      <c r="F29" s="22"/>
      <c r="G29" s="22"/>
      <c r="H29" s="22"/>
      <c r="I29" s="33"/>
      <c r="J29" s="33"/>
      <c r="K29" s="31"/>
      <c r="L29" s="31"/>
      <c r="M29" s="31"/>
      <c r="N29" s="31"/>
      <c r="O29" s="31"/>
      <c r="P29" s="31"/>
      <c r="Q29" s="31"/>
      <c r="R29" s="31"/>
      <c r="S29" s="31"/>
    </row>
    <row r="30" spans="1:19" s="2" customFormat="1" ht="39.75" customHeight="1" thickBot="1" x14ac:dyDescent="0.2">
      <c r="H30" s="165" t="s">
        <v>114</v>
      </c>
      <c r="I30" s="166"/>
      <c r="J30" s="166"/>
      <c r="K30" s="175" t="str">
        <f>IF($D$3="","",MAX(Q3,VLOOKUP($D$3&amp;$W$6,対象作物!B12:C31,2,FALSE)-MAX(0,IF(K14="",E13-2,E13*K14/0.5-2))-E17))</f>
        <v/>
      </c>
      <c r="L30" s="176"/>
      <c r="M30" s="177"/>
      <c r="N30" s="178" t="str">
        <f>IF($D$3="","",MAX(0,VLOOKUP($D$3&amp;$W$8,対象作物!D12:E41,2,FALSE)-MAX(0,IF(N14="",E13*5,E13*5*N14/0.5))-E18))</f>
        <v/>
      </c>
      <c r="O30" s="176"/>
      <c r="P30" s="177"/>
      <c r="Q30" s="178" t="str">
        <f>IF($D$3="","",MAX(0,VLOOKUP($D$3&amp;$W$10,対象作物!F12:G41,2,FALSE)-MAX(0,IF(Q14="",E13*4,E13*4*Q14/0.4))-E19))</f>
        <v/>
      </c>
      <c r="R30" s="176"/>
      <c r="S30" s="179"/>
    </row>
    <row r="31" spans="1:19" s="2" customFormat="1" ht="18.75" x14ac:dyDescent="0.15">
      <c r="K31" s="15"/>
    </row>
    <row r="32" spans="1:19" s="2" customFormat="1" ht="18.75" x14ac:dyDescent="0.15"/>
    <row r="33" s="2" customFormat="1" ht="18.75" x14ac:dyDescent="0.15"/>
    <row r="34" s="2" customFormat="1" ht="18.75" x14ac:dyDescent="0.15"/>
  </sheetData>
  <sheetProtection algorithmName="SHA-512" hashValue="+dNhg0ZcisHsE6iEUrtoAdsUw60OJxa8eSQZX9Hh0QnTdfqIUvqPHe9OaU4Hc/SKHx8+IS29Zz3o+Q8U9zS5Dw==" saltValue="NTbKtBRwlCSHfdLBbdc2tA==" spinCount="100000" sheet="1" objects="1" scenarios="1"/>
  <mergeCells count="82">
    <mergeCell ref="N3:P3"/>
    <mergeCell ref="T3:U3"/>
    <mergeCell ref="Q3:S3"/>
    <mergeCell ref="K30:M30"/>
    <mergeCell ref="N30:P30"/>
    <mergeCell ref="Q30:S30"/>
    <mergeCell ref="Q24:S24"/>
    <mergeCell ref="Q25:S25"/>
    <mergeCell ref="Q26:S26"/>
    <mergeCell ref="Q27:S27"/>
    <mergeCell ref="K28:M28"/>
    <mergeCell ref="N28:P28"/>
    <mergeCell ref="Q28:S28"/>
    <mergeCell ref="K24:M24"/>
    <mergeCell ref="K25:M25"/>
    <mergeCell ref="K26:M26"/>
    <mergeCell ref="H30:J30"/>
    <mergeCell ref="I28:J28"/>
    <mergeCell ref="F21:H21"/>
    <mergeCell ref="I25:J25"/>
    <mergeCell ref="K21:S21"/>
    <mergeCell ref="K22:M22"/>
    <mergeCell ref="N22:P22"/>
    <mergeCell ref="Q22:S22"/>
    <mergeCell ref="K23:M23"/>
    <mergeCell ref="Q23:S23"/>
    <mergeCell ref="K27:M27"/>
    <mergeCell ref="N23:P23"/>
    <mergeCell ref="N24:P24"/>
    <mergeCell ref="N25:P25"/>
    <mergeCell ref="N26:P26"/>
    <mergeCell ref="N27:P27"/>
    <mergeCell ref="D25:E25"/>
    <mergeCell ref="D26:E26"/>
    <mergeCell ref="D27:E27"/>
    <mergeCell ref="I26:J26"/>
    <mergeCell ref="I27:J27"/>
    <mergeCell ref="D21:E22"/>
    <mergeCell ref="I21:J21"/>
    <mergeCell ref="I22:J22"/>
    <mergeCell ref="I23:J23"/>
    <mergeCell ref="I24:J24"/>
    <mergeCell ref="D23:E23"/>
    <mergeCell ref="D24:E24"/>
    <mergeCell ref="Q14:S14"/>
    <mergeCell ref="Q13:S13"/>
    <mergeCell ref="H13:J13"/>
    <mergeCell ref="K13:M13"/>
    <mergeCell ref="N13:P13"/>
    <mergeCell ref="H14:J14"/>
    <mergeCell ref="K14:M14"/>
    <mergeCell ref="N14:P14"/>
    <mergeCell ref="D10:D11"/>
    <mergeCell ref="D5:E5"/>
    <mergeCell ref="W6:W7"/>
    <mergeCell ref="N8:P8"/>
    <mergeCell ref="Q8:S8"/>
    <mergeCell ref="T8:V8"/>
    <mergeCell ref="Q10:S10"/>
    <mergeCell ref="T10:V10"/>
    <mergeCell ref="W8:W9"/>
    <mergeCell ref="W10:W11"/>
    <mergeCell ref="H8:J8"/>
    <mergeCell ref="K8:M8"/>
    <mergeCell ref="H10:J10"/>
    <mergeCell ref="H6:J6"/>
    <mergeCell ref="D3:E3"/>
    <mergeCell ref="D6:D7"/>
    <mergeCell ref="D8:D9"/>
    <mergeCell ref="K10:M10"/>
    <mergeCell ref="N10:P10"/>
    <mergeCell ref="H5:V5"/>
    <mergeCell ref="H3:J3"/>
    <mergeCell ref="E6:E7"/>
    <mergeCell ref="G6:G7"/>
    <mergeCell ref="E8:E9"/>
    <mergeCell ref="G8:G9"/>
    <mergeCell ref="E10:E11"/>
    <mergeCell ref="G10:G11"/>
    <mergeCell ref="F6:F7"/>
    <mergeCell ref="F8:F9"/>
    <mergeCell ref="F10:F11"/>
  </mergeCells>
  <phoneticPr fontId="1"/>
  <conditionalFormatting sqref="K28:M28">
    <cfRule type="cellIs" dxfId="11" priority="5" operator="greaterThan">
      <formula>$K$30+2</formula>
    </cfRule>
    <cfRule type="cellIs" dxfId="10" priority="6" operator="lessThan">
      <formula>$K$30-2</formula>
    </cfRule>
  </conditionalFormatting>
  <conditionalFormatting sqref="N28:P28">
    <cfRule type="cellIs" dxfId="9" priority="3" operator="greaterThan">
      <formula>$N$30+2</formula>
    </cfRule>
    <cfRule type="cellIs" dxfId="8" priority="4" operator="lessThan">
      <formula>$N$30-2</formula>
    </cfRule>
  </conditionalFormatting>
  <conditionalFormatting sqref="Q28:S28">
    <cfRule type="cellIs" dxfId="7" priority="1" operator="greaterThan">
      <formula>$Q$30+2</formula>
    </cfRule>
    <cfRule type="cellIs" dxfId="6" priority="2" operator="lessThan">
      <formula>$Q$30-2</formula>
    </cfRule>
  </conditionalFormatting>
  <dataValidations count="2">
    <dataValidation allowBlank="1" sqref="E13"/>
    <dataValidation type="whole" allowBlank="1" showInputMessage="1" sqref="K28:K29">
      <formula1>#REF!-1</formula1>
      <formula2>#REF!+1</formula2>
    </dataValidation>
  </dataValidations>
  <pageMargins left="0.7" right="0.7" top="0.75" bottom="0.75" header="0.3" footer="0.3"/>
  <pageSetup paperSize="9" scale="7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対象作物!$B$3:$B$8</xm:f>
          </x14:formula1>
          <xm:sqref>D3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30"/>
  <sheetViews>
    <sheetView showGridLines="0" zoomScaleNormal="100" workbookViewId="0">
      <selection activeCell="F30" sqref="F30"/>
    </sheetView>
  </sheetViews>
  <sheetFormatPr defaultRowHeight="15" x14ac:dyDescent="0.15"/>
  <cols>
    <col min="1" max="1" width="3.125" style="1" customWidth="1"/>
    <col min="2" max="2" width="20.625" style="1" bestFit="1" customWidth="1"/>
    <col min="3" max="3" width="5.875" style="1" customWidth="1"/>
    <col min="4" max="4" width="2.375" style="1" customWidth="1"/>
    <col min="5" max="5" width="8.25" style="1" customWidth="1"/>
    <col min="6" max="6" width="15.625" style="1" customWidth="1"/>
    <col min="7" max="7" width="9.125" style="1" customWidth="1"/>
    <col min="8" max="8" width="9.25" style="1" customWidth="1"/>
    <col min="9" max="9" width="8.25" style="1" customWidth="1"/>
    <col min="10" max="10" width="3.375" style="1" customWidth="1"/>
    <col min="11" max="11" width="5.875" style="1" customWidth="1"/>
    <col min="12" max="12" width="8.125" style="1" customWidth="1"/>
    <col min="13" max="13" width="2.875" style="1" customWidth="1"/>
    <col min="14" max="14" width="6.5" style="1" customWidth="1"/>
    <col min="15" max="15" width="6.875" style="1" customWidth="1"/>
    <col min="16" max="16" width="2.875" style="1" customWidth="1"/>
    <col min="17" max="17" width="6.5" style="1" customWidth="1"/>
    <col min="18" max="18" width="6.875" style="1" customWidth="1"/>
    <col min="19" max="19" width="2.875" style="1" customWidth="1"/>
    <col min="20" max="20" width="6.5" style="1" customWidth="1"/>
    <col min="21" max="21" width="6.875" style="1" customWidth="1"/>
    <col min="22" max="22" width="2.875" style="1" customWidth="1"/>
    <col min="23" max="23" width="7.625" style="1" bestFit="1" customWidth="1"/>
    <col min="24" max="24" width="18.25" style="1" customWidth="1"/>
    <col min="25" max="25" width="14.625" style="1" customWidth="1"/>
    <col min="26" max="26" width="8.875" style="1" bestFit="1" customWidth="1"/>
    <col min="27" max="27" width="13.5" style="1" customWidth="1"/>
    <col min="28" max="28" width="10.625" style="1" bestFit="1" customWidth="1"/>
    <col min="29" max="29" width="8.375" style="1" bestFit="1" customWidth="1"/>
    <col min="30" max="30" width="27.875" style="1" bestFit="1" customWidth="1"/>
    <col min="31" max="16384" width="9" style="1"/>
  </cols>
  <sheetData>
    <row r="1" spans="1:25" ht="28.5" x14ac:dyDescent="0.15">
      <c r="A1" s="41" t="s">
        <v>118</v>
      </c>
      <c r="B1" s="23"/>
      <c r="C1" s="23"/>
      <c r="D1" s="23"/>
      <c r="E1" s="23"/>
      <c r="F1" s="23"/>
      <c r="G1" s="23"/>
      <c r="H1" s="23"/>
      <c r="I1" s="23"/>
      <c r="J1" s="23"/>
      <c r="K1" s="42" t="s">
        <v>120</v>
      </c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30"/>
      <c r="Y1" s="30"/>
    </row>
    <row r="2" spans="1:25" s="2" customFormat="1" ht="12" customHeight="1" thickBot="1" x14ac:dyDescent="0.2"/>
    <row r="3" spans="1:25" s="2" customFormat="1" ht="20.25" thickTop="1" thickBot="1" x14ac:dyDescent="0.2">
      <c r="A3" s="40" t="s">
        <v>115</v>
      </c>
      <c r="B3" s="48" t="s">
        <v>127</v>
      </c>
      <c r="C3" s="48"/>
      <c r="D3" s="5"/>
      <c r="E3" s="183" t="s">
        <v>121</v>
      </c>
      <c r="F3" s="184"/>
      <c r="G3" s="47" t="s">
        <v>125</v>
      </c>
      <c r="H3" s="24"/>
      <c r="I3" s="7"/>
      <c r="J3" s="7"/>
      <c r="K3" s="7"/>
      <c r="L3" s="25"/>
      <c r="M3" s="7"/>
      <c r="N3" s="7"/>
      <c r="O3" s="173" t="s">
        <v>105</v>
      </c>
      <c r="P3" s="173"/>
      <c r="Q3" s="196"/>
      <c r="R3" s="197">
        <v>4</v>
      </c>
      <c r="S3" s="198"/>
      <c r="T3" s="199"/>
      <c r="U3" s="200" t="s">
        <v>10</v>
      </c>
      <c r="V3" s="174"/>
      <c r="W3" s="7"/>
      <c r="X3" s="7"/>
    </row>
    <row r="4" spans="1:25" s="2" customFormat="1" ht="12.75" customHeight="1" thickTop="1" x14ac:dyDescent="0.15">
      <c r="D4" s="8"/>
    </row>
    <row r="5" spans="1:25" s="2" customFormat="1" ht="18.75" x14ac:dyDescent="0.15">
      <c r="A5" s="40" t="s">
        <v>117</v>
      </c>
      <c r="B5" s="48" t="s">
        <v>126</v>
      </c>
      <c r="C5" s="48"/>
      <c r="D5" s="5"/>
      <c r="E5" s="26"/>
      <c r="F5" s="26"/>
      <c r="G5" s="94" t="s">
        <v>113</v>
      </c>
      <c r="H5" s="94"/>
      <c r="I5" s="94"/>
      <c r="J5" s="94"/>
      <c r="K5" s="94"/>
      <c r="L5" s="94"/>
      <c r="M5" s="94"/>
      <c r="N5" s="94"/>
      <c r="U5" s="26"/>
      <c r="V5" s="26"/>
      <c r="W5" s="26"/>
      <c r="X5" s="26"/>
      <c r="Y5" s="3"/>
    </row>
    <row r="6" spans="1:25" s="2" customFormat="1" ht="19.5" thickBot="1" x14ac:dyDescent="0.2">
      <c r="D6" s="8"/>
      <c r="E6" s="26"/>
      <c r="F6" s="26"/>
      <c r="G6" s="188" t="s">
        <v>80</v>
      </c>
      <c r="H6" s="188"/>
      <c r="I6" s="185" t="s">
        <v>82</v>
      </c>
      <c r="J6" s="185"/>
      <c r="K6" s="185"/>
      <c r="L6" s="185" t="s">
        <v>96</v>
      </c>
      <c r="M6" s="185"/>
      <c r="N6" s="185"/>
      <c r="U6" s="26"/>
      <c r="V6" s="26"/>
      <c r="W6" s="26"/>
      <c r="X6" s="26"/>
      <c r="Y6" s="10"/>
    </row>
    <row r="7" spans="1:25" s="2" customFormat="1" ht="20.25" thickTop="1" thickBot="1" x14ac:dyDescent="0.2">
      <c r="D7" s="8"/>
      <c r="E7" s="26"/>
      <c r="F7" s="26"/>
      <c r="G7" s="189">
        <v>12</v>
      </c>
      <c r="H7" s="186"/>
      <c r="I7" s="186">
        <v>10</v>
      </c>
      <c r="J7" s="186"/>
      <c r="K7" s="186"/>
      <c r="L7" s="186">
        <v>15</v>
      </c>
      <c r="M7" s="186"/>
      <c r="N7" s="187"/>
      <c r="U7" s="26"/>
      <c r="V7" s="26"/>
      <c r="W7" s="26"/>
      <c r="X7" s="26"/>
      <c r="Y7" s="10"/>
    </row>
    <row r="8" spans="1:25" s="2" customFormat="1" ht="12" customHeight="1" thickTop="1" thickBot="1" x14ac:dyDescent="0.2">
      <c r="D8" s="8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</row>
    <row r="9" spans="1:25" s="2" customFormat="1" ht="20.25" thickTop="1" thickBot="1" x14ac:dyDescent="0.2">
      <c r="A9" s="40" t="s">
        <v>107</v>
      </c>
      <c r="B9" s="48" t="s">
        <v>123</v>
      </c>
      <c r="C9" s="48"/>
      <c r="D9" s="5"/>
      <c r="E9" s="12" t="s">
        <v>86</v>
      </c>
      <c r="F9" s="49"/>
      <c r="G9" s="13" t="s">
        <v>12</v>
      </c>
      <c r="H9" s="14"/>
      <c r="I9" s="144" t="s">
        <v>99</v>
      </c>
      <c r="J9" s="144"/>
      <c r="K9" s="145"/>
      <c r="L9" s="146" t="s">
        <v>80</v>
      </c>
      <c r="M9" s="101"/>
      <c r="N9" s="102"/>
      <c r="O9" s="141" t="s">
        <v>82</v>
      </c>
      <c r="P9" s="142"/>
      <c r="Q9" s="143"/>
      <c r="R9" s="141" t="s">
        <v>96</v>
      </c>
      <c r="S9" s="142"/>
      <c r="T9" s="143"/>
    </row>
    <row r="10" spans="1:25" s="2" customFormat="1" ht="20.25" thickTop="1" thickBot="1" x14ac:dyDescent="0.2">
      <c r="D10" s="8"/>
      <c r="F10" s="15" t="s">
        <v>87</v>
      </c>
      <c r="G10" s="1"/>
      <c r="I10" s="144" t="s">
        <v>88</v>
      </c>
      <c r="J10" s="144"/>
      <c r="K10" s="144"/>
      <c r="L10" s="149"/>
      <c r="M10" s="201"/>
      <c r="N10" s="201"/>
      <c r="O10" s="201"/>
      <c r="P10" s="201"/>
      <c r="Q10" s="201"/>
      <c r="R10" s="201"/>
      <c r="S10" s="201"/>
      <c r="T10" s="148"/>
    </row>
    <row r="11" spans="1:25" s="2" customFormat="1" ht="19.5" thickTop="1" x14ac:dyDescent="0.15">
      <c r="G11" s="1"/>
      <c r="L11" s="16" t="s">
        <v>89</v>
      </c>
    </row>
    <row r="12" spans="1:25" s="2" customFormat="1" ht="19.5" thickBot="1" x14ac:dyDescent="0.2">
      <c r="A12" s="40" t="s">
        <v>100</v>
      </c>
      <c r="B12" s="4" t="s">
        <v>101</v>
      </c>
      <c r="C12" s="4"/>
      <c r="E12" s="17"/>
      <c r="F12" s="36" t="s">
        <v>102</v>
      </c>
      <c r="G12" s="18"/>
      <c r="L12" s="16" t="s">
        <v>122</v>
      </c>
    </row>
    <row r="13" spans="1:25" s="2" customFormat="1" ht="19.5" thickTop="1" x14ac:dyDescent="0.15">
      <c r="D13" s="8"/>
      <c r="E13" s="32" t="s">
        <v>80</v>
      </c>
      <c r="F13" s="90"/>
      <c r="G13" s="19" t="s">
        <v>10</v>
      </c>
    </row>
    <row r="14" spans="1:25" s="2" customFormat="1" ht="18.75" x14ac:dyDescent="0.15">
      <c r="D14" s="8"/>
      <c r="E14" s="32" t="s">
        <v>108</v>
      </c>
      <c r="F14" s="44"/>
      <c r="G14" s="19" t="s">
        <v>10</v>
      </c>
    </row>
    <row r="15" spans="1:25" s="2" customFormat="1" ht="19.5" thickBot="1" x14ac:dyDescent="0.2">
      <c r="E15" s="32" t="s">
        <v>96</v>
      </c>
      <c r="F15" s="91"/>
      <c r="G15" s="19" t="s">
        <v>10</v>
      </c>
    </row>
    <row r="16" spans="1:25" s="2" customFormat="1" ht="12" customHeight="1" thickTop="1" x14ac:dyDescent="0.15">
      <c r="G16" s="20"/>
    </row>
    <row r="17" spans="1:20" s="2" customFormat="1" ht="18.75" x14ac:dyDescent="0.15">
      <c r="A17" s="40" t="s">
        <v>109</v>
      </c>
      <c r="B17" s="4" t="s">
        <v>110</v>
      </c>
      <c r="C17" s="4"/>
      <c r="E17" s="146" t="s">
        <v>111</v>
      </c>
      <c r="F17" s="102"/>
      <c r="G17" s="99" t="s">
        <v>112</v>
      </c>
      <c r="H17" s="100"/>
      <c r="I17" s="116"/>
      <c r="J17" s="146" t="s">
        <v>86</v>
      </c>
      <c r="K17" s="101"/>
      <c r="L17" s="94" t="s">
        <v>113</v>
      </c>
      <c r="M17" s="94"/>
      <c r="N17" s="94"/>
      <c r="O17" s="94"/>
      <c r="P17" s="94"/>
      <c r="Q17" s="94"/>
      <c r="R17" s="94"/>
      <c r="S17" s="94"/>
      <c r="T17" s="94"/>
    </row>
    <row r="18" spans="1:20" s="2" customFormat="1" ht="19.5" thickBot="1" x14ac:dyDescent="0.2">
      <c r="E18" s="150"/>
      <c r="F18" s="145"/>
      <c r="G18" s="36" t="s">
        <v>80</v>
      </c>
      <c r="H18" s="35" t="s">
        <v>82</v>
      </c>
      <c r="I18" s="35" t="s">
        <v>96</v>
      </c>
      <c r="J18" s="151" t="s">
        <v>10</v>
      </c>
      <c r="K18" s="152"/>
      <c r="L18" s="94" t="s">
        <v>80</v>
      </c>
      <c r="M18" s="94"/>
      <c r="N18" s="94"/>
      <c r="O18" s="168" t="s">
        <v>82</v>
      </c>
      <c r="P18" s="168"/>
      <c r="Q18" s="168"/>
      <c r="R18" s="168" t="s">
        <v>96</v>
      </c>
      <c r="S18" s="168"/>
      <c r="T18" s="168"/>
    </row>
    <row r="19" spans="1:20" s="2" customFormat="1" ht="19.5" thickTop="1" x14ac:dyDescent="0.15">
      <c r="A19" s="1"/>
      <c r="B19" s="21"/>
      <c r="C19" s="21"/>
      <c r="E19" s="190"/>
      <c r="F19" s="191"/>
      <c r="G19" s="45"/>
      <c r="H19" s="45"/>
      <c r="I19" s="45"/>
      <c r="J19" s="153"/>
      <c r="K19" s="154"/>
      <c r="L19" s="169">
        <f>G19*J19/100</f>
        <v>0</v>
      </c>
      <c r="M19" s="170"/>
      <c r="N19" s="170"/>
      <c r="O19" s="170">
        <f>H19*J19/100</f>
        <v>0</v>
      </c>
      <c r="P19" s="170"/>
      <c r="Q19" s="170"/>
      <c r="R19" s="170">
        <f>I19*J19/100</f>
        <v>0</v>
      </c>
      <c r="S19" s="170"/>
      <c r="T19" s="170"/>
    </row>
    <row r="20" spans="1:20" s="2" customFormat="1" ht="18.75" x14ac:dyDescent="0.15">
      <c r="A20" s="1"/>
      <c r="B20" s="21"/>
      <c r="C20" s="21"/>
      <c r="E20" s="192"/>
      <c r="F20" s="193"/>
      <c r="G20" s="28"/>
      <c r="H20" s="28"/>
      <c r="I20" s="28"/>
      <c r="J20" s="155"/>
      <c r="K20" s="156"/>
      <c r="L20" s="169">
        <f>G20*J20/100</f>
        <v>0</v>
      </c>
      <c r="M20" s="170"/>
      <c r="N20" s="170"/>
      <c r="O20" s="170">
        <f>H20*J20/100</f>
        <v>0</v>
      </c>
      <c r="P20" s="170"/>
      <c r="Q20" s="170"/>
      <c r="R20" s="170">
        <f>I20*J20/100</f>
        <v>0</v>
      </c>
      <c r="S20" s="170"/>
      <c r="T20" s="170"/>
    </row>
    <row r="21" spans="1:20" s="2" customFormat="1" ht="18.75" x14ac:dyDescent="0.15">
      <c r="A21" s="1"/>
      <c r="B21" s="21"/>
      <c r="C21" s="21"/>
      <c r="E21" s="192"/>
      <c r="F21" s="193"/>
      <c r="G21" s="28"/>
      <c r="H21" s="28"/>
      <c r="I21" s="28"/>
      <c r="J21" s="155"/>
      <c r="K21" s="156"/>
      <c r="L21" s="169">
        <f>G21*J21/100</f>
        <v>0</v>
      </c>
      <c r="M21" s="170"/>
      <c r="N21" s="170"/>
      <c r="O21" s="170">
        <f>H21*J21/100</f>
        <v>0</v>
      </c>
      <c r="P21" s="170"/>
      <c r="Q21" s="170"/>
      <c r="R21" s="170">
        <f>I21*J21/100</f>
        <v>0</v>
      </c>
      <c r="S21" s="170"/>
      <c r="T21" s="170"/>
    </row>
    <row r="22" spans="1:20" s="2" customFormat="1" ht="18.75" x14ac:dyDescent="0.15">
      <c r="A22" s="1"/>
      <c r="B22" s="21"/>
      <c r="C22" s="21"/>
      <c r="E22" s="192"/>
      <c r="F22" s="193"/>
      <c r="G22" s="28"/>
      <c r="H22" s="28"/>
      <c r="I22" s="28"/>
      <c r="J22" s="155"/>
      <c r="K22" s="156"/>
      <c r="L22" s="169">
        <f>G22*J22/100</f>
        <v>0</v>
      </c>
      <c r="M22" s="170"/>
      <c r="N22" s="170"/>
      <c r="O22" s="170">
        <f>H22*J22/100</f>
        <v>0</v>
      </c>
      <c r="P22" s="170"/>
      <c r="Q22" s="170"/>
      <c r="R22" s="170">
        <f>I22*J22/100</f>
        <v>0</v>
      </c>
      <c r="S22" s="170"/>
      <c r="T22" s="170"/>
    </row>
    <row r="23" spans="1:20" s="2" customFormat="1" ht="19.5" thickBot="1" x14ac:dyDescent="0.2">
      <c r="A23" s="1"/>
      <c r="B23" s="21"/>
      <c r="C23" s="21"/>
      <c r="E23" s="194"/>
      <c r="F23" s="195"/>
      <c r="G23" s="46"/>
      <c r="H23" s="46"/>
      <c r="I23" s="46"/>
      <c r="J23" s="163"/>
      <c r="K23" s="164"/>
      <c r="L23" s="171">
        <f>G23*J23/100</f>
        <v>0</v>
      </c>
      <c r="M23" s="172"/>
      <c r="N23" s="172"/>
      <c r="O23" s="172">
        <f>H23*J23/100</f>
        <v>0</v>
      </c>
      <c r="P23" s="172"/>
      <c r="Q23" s="172"/>
      <c r="R23" s="172">
        <f>I23*J23/100</f>
        <v>0</v>
      </c>
      <c r="S23" s="172"/>
      <c r="T23" s="172"/>
    </row>
    <row r="24" spans="1:20" s="2" customFormat="1" ht="24.75" thickTop="1" thickBot="1" x14ac:dyDescent="0.2">
      <c r="G24" s="22"/>
      <c r="H24" s="22"/>
      <c r="I24" s="22"/>
      <c r="J24" s="167" t="s">
        <v>119</v>
      </c>
      <c r="K24" s="144"/>
      <c r="L24" s="180">
        <f>SUM(L19:N23)</f>
        <v>0</v>
      </c>
      <c r="M24" s="181"/>
      <c r="N24" s="181"/>
      <c r="O24" s="181">
        <f>SUM(O19:Q23)</f>
        <v>0</v>
      </c>
      <c r="P24" s="181"/>
      <c r="Q24" s="181"/>
      <c r="R24" s="181">
        <f>SUM(R19:T23)</f>
        <v>0</v>
      </c>
      <c r="S24" s="181"/>
      <c r="T24" s="182"/>
    </row>
    <row r="25" spans="1:20" s="2" customFormat="1" ht="12" customHeight="1" thickBot="1" x14ac:dyDescent="0.2">
      <c r="G25" s="22"/>
      <c r="H25" s="22"/>
      <c r="I25" s="22"/>
      <c r="J25" s="33"/>
      <c r="K25" s="33"/>
      <c r="L25" s="34"/>
      <c r="M25" s="34"/>
      <c r="N25" s="34"/>
      <c r="O25" s="34"/>
      <c r="P25" s="34"/>
      <c r="Q25" s="34"/>
      <c r="R25" s="34"/>
      <c r="S25" s="34"/>
      <c r="T25" s="34"/>
    </row>
    <row r="26" spans="1:20" s="2" customFormat="1" ht="39.75" customHeight="1" thickBot="1" x14ac:dyDescent="0.2">
      <c r="I26" s="165" t="s">
        <v>114</v>
      </c>
      <c r="J26" s="166"/>
      <c r="K26" s="166"/>
      <c r="L26" s="175">
        <f>MAX(0,R3,G7-MAX(0,IF(L10="",F9-2,F9*L10/0.5-2))-F13)</f>
        <v>12</v>
      </c>
      <c r="M26" s="176"/>
      <c r="N26" s="177"/>
      <c r="O26" s="178">
        <f>MAX(0,I7-MAX(0,IF(O10="",F9*5,F9*5*O10/0.5))-F14)</f>
        <v>10</v>
      </c>
      <c r="P26" s="176"/>
      <c r="Q26" s="177"/>
      <c r="R26" s="178">
        <f>MAX(0,L7-MAX(0,IF(R10="",F9*4,F9*4*R10/0.4))-F15)</f>
        <v>15</v>
      </c>
      <c r="S26" s="176"/>
      <c r="T26" s="179"/>
    </row>
    <row r="27" spans="1:20" s="2" customFormat="1" ht="18.75" x14ac:dyDescent="0.15">
      <c r="L27" s="15"/>
    </row>
    <row r="28" spans="1:20" s="2" customFormat="1" ht="18.75" x14ac:dyDescent="0.15"/>
    <row r="29" spans="1:20" s="2" customFormat="1" ht="18.75" x14ac:dyDescent="0.15"/>
    <row r="30" spans="1:20" s="2" customFormat="1" ht="18.75" x14ac:dyDescent="0.15"/>
  </sheetData>
  <sheetProtection algorithmName="SHA-512" hashValue="iibPk2v1m6dC8K1szuWNeqBFiCyTVa7d9tII3ihsl0RhSReMsKHebcnfAQ7yFgRC/Mihp3mKK9fE/IEEO1/ZAQ==" saltValue="7FQ6DASq+8Ta8c/WxRh+Uw==" spinCount="100000" sheet="1" objects="1" scenarios="1"/>
  <mergeCells count="60">
    <mergeCell ref="O3:Q3"/>
    <mergeCell ref="R3:T3"/>
    <mergeCell ref="U3:V3"/>
    <mergeCell ref="J24:K24"/>
    <mergeCell ref="L24:N24"/>
    <mergeCell ref="O24:Q24"/>
    <mergeCell ref="R24:T24"/>
    <mergeCell ref="I10:K10"/>
    <mergeCell ref="L10:N10"/>
    <mergeCell ref="O10:Q10"/>
    <mergeCell ref="R10:T10"/>
    <mergeCell ref="I9:K9"/>
    <mergeCell ref="L9:N9"/>
    <mergeCell ref="O9:Q9"/>
    <mergeCell ref="R9:T9"/>
    <mergeCell ref="I26:K26"/>
    <mergeCell ref="L26:N26"/>
    <mergeCell ref="O26:Q26"/>
    <mergeCell ref="R26:T26"/>
    <mergeCell ref="E23:F23"/>
    <mergeCell ref="J23:K23"/>
    <mergeCell ref="L23:N23"/>
    <mergeCell ref="O23:Q23"/>
    <mergeCell ref="R23:T23"/>
    <mergeCell ref="E22:F22"/>
    <mergeCell ref="J22:K22"/>
    <mergeCell ref="L22:N22"/>
    <mergeCell ref="O22:Q22"/>
    <mergeCell ref="R22:T22"/>
    <mergeCell ref="E21:F21"/>
    <mergeCell ref="J21:K21"/>
    <mergeCell ref="L21:N21"/>
    <mergeCell ref="O21:Q21"/>
    <mergeCell ref="R21:T21"/>
    <mergeCell ref="E20:F20"/>
    <mergeCell ref="J20:K20"/>
    <mergeCell ref="L20:N20"/>
    <mergeCell ref="O20:Q20"/>
    <mergeCell ref="R20:T20"/>
    <mergeCell ref="E19:F19"/>
    <mergeCell ref="J19:K19"/>
    <mergeCell ref="L19:N19"/>
    <mergeCell ref="O19:Q19"/>
    <mergeCell ref="R19:T19"/>
    <mergeCell ref="E17:F18"/>
    <mergeCell ref="G17:I17"/>
    <mergeCell ref="J17:K17"/>
    <mergeCell ref="L17:T17"/>
    <mergeCell ref="J18:K18"/>
    <mergeCell ref="L18:N18"/>
    <mergeCell ref="O18:Q18"/>
    <mergeCell ref="R18:T18"/>
    <mergeCell ref="E3:F3"/>
    <mergeCell ref="I6:K6"/>
    <mergeCell ref="L6:N6"/>
    <mergeCell ref="L7:N7"/>
    <mergeCell ref="G6:H6"/>
    <mergeCell ref="G7:H7"/>
    <mergeCell ref="I7:K7"/>
    <mergeCell ref="G5:N5"/>
  </mergeCells>
  <phoneticPr fontId="1"/>
  <conditionalFormatting sqref="L24:N24">
    <cfRule type="cellIs" dxfId="5" priority="5" operator="greaterThan">
      <formula>$L$26+2</formula>
    </cfRule>
    <cfRule type="cellIs" dxfId="4" priority="6" operator="lessThan">
      <formula>$L$26-2</formula>
    </cfRule>
  </conditionalFormatting>
  <conditionalFormatting sqref="O24:Q24">
    <cfRule type="cellIs" dxfId="3" priority="3" operator="greaterThan">
      <formula>$O$26+2</formula>
    </cfRule>
    <cfRule type="cellIs" dxfId="2" priority="4" operator="lessThan">
      <formula>$O$26-2</formula>
    </cfRule>
  </conditionalFormatting>
  <conditionalFormatting sqref="R24:T24">
    <cfRule type="cellIs" dxfId="1" priority="1" operator="greaterThan">
      <formula>$R$26+2</formula>
    </cfRule>
    <cfRule type="cellIs" dxfId="0" priority="2" operator="lessThan">
      <formula>$R$26-2</formula>
    </cfRule>
  </conditionalFormatting>
  <dataValidations count="2">
    <dataValidation type="whole" allowBlank="1" showInputMessage="1" sqref="L24:L25">
      <formula1>#REF!-1</formula1>
      <formula2>#REF!+1</formula2>
    </dataValidation>
    <dataValidation allowBlank="1" showInputMessage="1" sqref="F9"/>
  </dataValidations>
  <pageMargins left="0.7" right="0.7" top="0.75" bottom="0.75" header="0.3" footer="0.3"/>
  <pageSetup paperSize="9" scale="6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Y41"/>
  <sheetViews>
    <sheetView topLeftCell="A7" workbookViewId="0">
      <pane xSplit="2" topLeftCell="C1" activePane="topRight" state="frozen"/>
      <selection pane="topRight" activeCell="E45" sqref="E45"/>
    </sheetView>
  </sheetViews>
  <sheetFormatPr defaultRowHeight="13.5" x14ac:dyDescent="0.15"/>
  <cols>
    <col min="2" max="2" width="26.5" bestFit="1" customWidth="1"/>
    <col min="3" max="3" width="10.375" bestFit="1" customWidth="1"/>
    <col min="4" max="4" width="22.875" bestFit="1" customWidth="1"/>
    <col min="5" max="5" width="12.25" bestFit="1" customWidth="1"/>
    <col min="6" max="6" width="21.125" bestFit="1" customWidth="1"/>
    <col min="7" max="8" width="10.875" customWidth="1"/>
    <col min="9" max="9" width="21.375" bestFit="1" customWidth="1"/>
    <col min="10" max="16" width="10.875" customWidth="1"/>
  </cols>
  <sheetData>
    <row r="1" spans="2:25" x14ac:dyDescent="0.15">
      <c r="B1" t="s">
        <v>2</v>
      </c>
      <c r="C1" t="s">
        <v>6</v>
      </c>
      <c r="D1" t="s">
        <v>3</v>
      </c>
      <c r="E1" t="s">
        <v>4</v>
      </c>
      <c r="F1" t="s">
        <v>5</v>
      </c>
      <c r="G1" t="s">
        <v>17</v>
      </c>
      <c r="L1" t="s">
        <v>90</v>
      </c>
      <c r="R1" t="s">
        <v>9</v>
      </c>
    </row>
    <row r="3" spans="2:25" x14ac:dyDescent="0.15">
      <c r="C3">
        <v>0</v>
      </c>
      <c r="R3" t="s">
        <v>71</v>
      </c>
      <c r="S3" t="s">
        <v>18</v>
      </c>
      <c r="U3" t="s">
        <v>19</v>
      </c>
      <c r="W3" t="s">
        <v>20</v>
      </c>
      <c r="Y3" t="s">
        <v>21</v>
      </c>
    </row>
    <row r="4" spans="2:25" x14ac:dyDescent="0.15">
      <c r="B4" t="s">
        <v>0</v>
      </c>
      <c r="C4">
        <v>2000</v>
      </c>
      <c r="D4">
        <v>8</v>
      </c>
      <c r="E4">
        <v>10</v>
      </c>
      <c r="F4">
        <v>8</v>
      </c>
      <c r="G4" t="s">
        <v>18</v>
      </c>
      <c r="H4" t="s">
        <v>19</v>
      </c>
      <c r="I4" t="s">
        <v>20</v>
      </c>
      <c r="J4" t="s">
        <v>21</v>
      </c>
      <c r="K4" t="s">
        <v>22</v>
      </c>
      <c r="L4">
        <v>2</v>
      </c>
      <c r="R4">
        <v>15</v>
      </c>
      <c r="S4">
        <v>15</v>
      </c>
      <c r="T4">
        <v>30</v>
      </c>
      <c r="U4">
        <v>30</v>
      </c>
      <c r="V4">
        <v>45</v>
      </c>
      <c r="W4">
        <v>45</v>
      </c>
      <c r="X4">
        <v>60</v>
      </c>
      <c r="Y4">
        <v>60</v>
      </c>
    </row>
    <row r="5" spans="2:25" x14ac:dyDescent="0.15">
      <c r="B5" t="s">
        <v>1</v>
      </c>
      <c r="C5">
        <v>2000</v>
      </c>
      <c r="D5">
        <v>12</v>
      </c>
      <c r="E5">
        <v>12</v>
      </c>
      <c r="F5">
        <v>14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>
        <v>4</v>
      </c>
      <c r="R5">
        <v>15</v>
      </c>
      <c r="S5">
        <v>15</v>
      </c>
      <c r="T5">
        <v>30</v>
      </c>
      <c r="U5">
        <v>30</v>
      </c>
      <c r="V5">
        <v>45</v>
      </c>
      <c r="W5">
        <v>45</v>
      </c>
      <c r="X5">
        <v>60</v>
      </c>
      <c r="Y5">
        <v>60</v>
      </c>
    </row>
    <row r="6" spans="2:25" x14ac:dyDescent="0.15">
      <c r="B6" t="s">
        <v>14</v>
      </c>
      <c r="C6" t="s">
        <v>8</v>
      </c>
      <c r="D6">
        <v>12</v>
      </c>
      <c r="E6">
        <v>15</v>
      </c>
      <c r="F6">
        <v>13</v>
      </c>
      <c r="G6" t="s">
        <v>18</v>
      </c>
      <c r="H6" t="s">
        <v>19</v>
      </c>
      <c r="I6" t="s">
        <v>20</v>
      </c>
      <c r="J6" t="s">
        <v>21</v>
      </c>
      <c r="K6" t="s">
        <v>22</v>
      </c>
      <c r="L6">
        <v>2</v>
      </c>
      <c r="R6">
        <v>15</v>
      </c>
      <c r="S6">
        <v>15</v>
      </c>
      <c r="T6">
        <v>30</v>
      </c>
      <c r="U6">
        <v>30</v>
      </c>
      <c r="V6">
        <v>45</v>
      </c>
      <c r="W6">
        <v>45</v>
      </c>
      <c r="X6">
        <v>60</v>
      </c>
      <c r="Y6">
        <v>60</v>
      </c>
    </row>
    <row r="7" spans="2:25" x14ac:dyDescent="0.15">
      <c r="B7" t="s">
        <v>15</v>
      </c>
      <c r="C7" t="s">
        <v>7</v>
      </c>
      <c r="D7">
        <v>2</v>
      </c>
      <c r="E7">
        <v>10</v>
      </c>
      <c r="F7">
        <v>8</v>
      </c>
      <c r="G7" t="s">
        <v>18</v>
      </c>
      <c r="H7" t="s">
        <v>19</v>
      </c>
      <c r="I7" t="s">
        <v>20</v>
      </c>
      <c r="J7" t="s">
        <v>21</v>
      </c>
      <c r="K7" t="s">
        <v>22</v>
      </c>
      <c r="L7">
        <v>2</v>
      </c>
      <c r="R7">
        <v>15</v>
      </c>
      <c r="S7">
        <v>15</v>
      </c>
      <c r="T7">
        <v>30</v>
      </c>
      <c r="U7">
        <v>30</v>
      </c>
      <c r="V7">
        <v>45</v>
      </c>
      <c r="W7">
        <v>45</v>
      </c>
      <c r="X7">
        <v>60</v>
      </c>
      <c r="Y7">
        <v>60</v>
      </c>
    </row>
    <row r="8" spans="2:25" x14ac:dyDescent="0.15">
      <c r="B8" t="s">
        <v>16</v>
      </c>
      <c r="C8">
        <v>4400</v>
      </c>
      <c r="D8">
        <v>14</v>
      </c>
      <c r="E8">
        <v>15</v>
      </c>
      <c r="F8">
        <v>15</v>
      </c>
      <c r="G8" t="s">
        <v>23</v>
      </c>
      <c r="H8" t="s">
        <v>18</v>
      </c>
      <c r="I8" t="s">
        <v>19</v>
      </c>
      <c r="J8" t="s">
        <v>20</v>
      </c>
      <c r="K8" t="s">
        <v>21</v>
      </c>
      <c r="L8">
        <v>4</v>
      </c>
      <c r="R8">
        <v>30</v>
      </c>
      <c r="S8">
        <v>30</v>
      </c>
      <c r="T8">
        <v>60</v>
      </c>
      <c r="U8">
        <v>60</v>
      </c>
      <c r="V8">
        <v>80</v>
      </c>
      <c r="W8">
        <v>80</v>
      </c>
      <c r="X8">
        <v>100</v>
      </c>
      <c r="Y8">
        <v>100</v>
      </c>
    </row>
    <row r="11" spans="2:25" x14ac:dyDescent="0.15">
      <c r="C11" t="s">
        <v>3</v>
      </c>
      <c r="E11" t="s">
        <v>4</v>
      </c>
      <c r="G11" t="s">
        <v>5</v>
      </c>
    </row>
    <row r="12" spans="2:25" x14ac:dyDescent="0.15">
      <c r="B12" t="s">
        <v>0</v>
      </c>
      <c r="C12">
        <v>8</v>
      </c>
      <c r="D12" t="s">
        <v>44</v>
      </c>
      <c r="E12">
        <v>10</v>
      </c>
      <c r="F12" t="s">
        <v>44</v>
      </c>
      <c r="G12">
        <v>8</v>
      </c>
    </row>
    <row r="13" spans="2:25" x14ac:dyDescent="0.15">
      <c r="B13" t="s">
        <v>24</v>
      </c>
      <c r="C13">
        <v>12</v>
      </c>
      <c r="D13" t="s">
        <v>39</v>
      </c>
      <c r="E13">
        <v>15</v>
      </c>
      <c r="F13" t="s">
        <v>67</v>
      </c>
      <c r="G13">
        <v>14</v>
      </c>
      <c r="N13" s="27"/>
    </row>
    <row r="14" spans="2:25" x14ac:dyDescent="0.15">
      <c r="B14" t="s">
        <v>25</v>
      </c>
      <c r="C14">
        <v>8</v>
      </c>
      <c r="D14" t="s">
        <v>40</v>
      </c>
      <c r="E14">
        <v>10</v>
      </c>
      <c r="F14" t="s">
        <v>39</v>
      </c>
      <c r="G14">
        <v>11</v>
      </c>
    </row>
    <row r="15" spans="2:25" x14ac:dyDescent="0.15">
      <c r="B15" t="s">
        <v>26</v>
      </c>
      <c r="C15">
        <v>5</v>
      </c>
      <c r="D15" t="s">
        <v>41</v>
      </c>
      <c r="E15">
        <v>7</v>
      </c>
      <c r="F15" t="s">
        <v>40</v>
      </c>
      <c r="G15">
        <v>8</v>
      </c>
    </row>
    <row r="16" spans="2:25" x14ac:dyDescent="0.15">
      <c r="B16" t="s">
        <v>1</v>
      </c>
      <c r="C16">
        <v>12</v>
      </c>
      <c r="D16" t="s">
        <v>42</v>
      </c>
      <c r="E16">
        <v>3</v>
      </c>
      <c r="F16" t="s">
        <v>41</v>
      </c>
      <c r="G16">
        <v>5</v>
      </c>
    </row>
    <row r="17" spans="2:7" x14ac:dyDescent="0.15">
      <c r="B17" t="s">
        <v>27</v>
      </c>
      <c r="C17">
        <v>14</v>
      </c>
      <c r="D17" t="s">
        <v>43</v>
      </c>
      <c r="E17">
        <v>0</v>
      </c>
      <c r="F17" t="s">
        <v>42</v>
      </c>
      <c r="G17">
        <v>0</v>
      </c>
    </row>
    <row r="18" spans="2:7" x14ac:dyDescent="0.15">
      <c r="B18" t="s">
        <v>31</v>
      </c>
      <c r="C18">
        <v>12</v>
      </c>
      <c r="D18" t="s">
        <v>45</v>
      </c>
      <c r="E18">
        <v>12</v>
      </c>
      <c r="F18" t="s">
        <v>45</v>
      </c>
      <c r="G18">
        <v>14</v>
      </c>
    </row>
    <row r="19" spans="2:7" x14ac:dyDescent="0.15">
      <c r="B19" t="s">
        <v>35</v>
      </c>
      <c r="C19">
        <v>10</v>
      </c>
      <c r="D19" t="s">
        <v>46</v>
      </c>
      <c r="E19">
        <v>18</v>
      </c>
      <c r="F19" t="s">
        <v>68</v>
      </c>
      <c r="G19">
        <v>25</v>
      </c>
    </row>
    <row r="20" spans="2:7" x14ac:dyDescent="0.15">
      <c r="B20" t="s">
        <v>14</v>
      </c>
      <c r="C20">
        <v>12</v>
      </c>
      <c r="D20" t="s">
        <v>47</v>
      </c>
      <c r="E20">
        <v>12</v>
      </c>
      <c r="F20" t="s">
        <v>46</v>
      </c>
      <c r="G20">
        <v>20</v>
      </c>
    </row>
    <row r="21" spans="2:7" x14ac:dyDescent="0.15">
      <c r="B21" t="s">
        <v>28</v>
      </c>
      <c r="C21">
        <v>15</v>
      </c>
      <c r="D21" t="s">
        <v>48</v>
      </c>
      <c r="E21">
        <v>8</v>
      </c>
      <c r="F21" t="s">
        <v>47</v>
      </c>
      <c r="G21">
        <v>14</v>
      </c>
    </row>
    <row r="22" spans="2:7" x14ac:dyDescent="0.15">
      <c r="B22" t="s">
        <v>32</v>
      </c>
      <c r="C22">
        <v>12</v>
      </c>
      <c r="D22" t="s">
        <v>49</v>
      </c>
      <c r="E22">
        <v>4</v>
      </c>
      <c r="F22" t="s">
        <v>48</v>
      </c>
      <c r="G22">
        <v>7</v>
      </c>
    </row>
    <row r="23" spans="2:7" x14ac:dyDescent="0.15">
      <c r="B23" t="s">
        <v>36</v>
      </c>
      <c r="C23">
        <v>9</v>
      </c>
      <c r="D23" t="s">
        <v>50</v>
      </c>
      <c r="E23">
        <v>0</v>
      </c>
      <c r="F23" t="s">
        <v>49</v>
      </c>
      <c r="G23">
        <v>0</v>
      </c>
    </row>
    <row r="24" spans="2:7" x14ac:dyDescent="0.15">
      <c r="B24" t="s">
        <v>15</v>
      </c>
      <c r="C24">
        <v>2</v>
      </c>
      <c r="D24" t="s">
        <v>51</v>
      </c>
      <c r="E24">
        <v>15</v>
      </c>
      <c r="F24" t="s">
        <v>51</v>
      </c>
      <c r="G24">
        <v>13</v>
      </c>
    </row>
    <row r="25" spans="2:7" x14ac:dyDescent="0.15">
      <c r="B25" t="s">
        <v>29</v>
      </c>
      <c r="C25">
        <v>2</v>
      </c>
      <c r="D25" t="s">
        <v>52</v>
      </c>
      <c r="E25">
        <v>20</v>
      </c>
      <c r="F25" t="s">
        <v>69</v>
      </c>
      <c r="G25">
        <v>20</v>
      </c>
    </row>
    <row r="26" spans="2:7" x14ac:dyDescent="0.15">
      <c r="B26" t="s">
        <v>33</v>
      </c>
      <c r="C26">
        <v>2</v>
      </c>
      <c r="D26" t="s">
        <v>53</v>
      </c>
      <c r="E26">
        <v>15</v>
      </c>
      <c r="F26" t="s">
        <v>52</v>
      </c>
      <c r="G26">
        <v>17</v>
      </c>
    </row>
    <row r="27" spans="2:7" x14ac:dyDescent="0.15">
      <c r="B27" t="s">
        <v>37</v>
      </c>
      <c r="C27">
        <v>2</v>
      </c>
      <c r="D27" t="s">
        <v>54</v>
      </c>
      <c r="E27">
        <v>10</v>
      </c>
      <c r="F27" t="s">
        <v>53</v>
      </c>
      <c r="G27">
        <v>13</v>
      </c>
    </row>
    <row r="28" spans="2:7" x14ac:dyDescent="0.15">
      <c r="B28" t="s">
        <v>16</v>
      </c>
      <c r="C28">
        <v>14</v>
      </c>
      <c r="D28" t="s">
        <v>55</v>
      </c>
      <c r="E28">
        <v>5</v>
      </c>
      <c r="F28" t="s">
        <v>54</v>
      </c>
      <c r="G28">
        <v>7</v>
      </c>
    </row>
    <row r="29" spans="2:7" x14ac:dyDescent="0.15">
      <c r="B29" t="s">
        <v>30</v>
      </c>
      <c r="C29">
        <v>18</v>
      </c>
      <c r="D29" t="s">
        <v>56</v>
      </c>
      <c r="E29">
        <v>0</v>
      </c>
      <c r="F29" t="s">
        <v>55</v>
      </c>
      <c r="G29">
        <v>0</v>
      </c>
    </row>
    <row r="30" spans="2:7" x14ac:dyDescent="0.15">
      <c r="B30" t="s">
        <v>34</v>
      </c>
      <c r="C30">
        <v>14</v>
      </c>
      <c r="D30" t="s">
        <v>13</v>
      </c>
      <c r="E30">
        <v>10</v>
      </c>
      <c r="F30" t="s">
        <v>13</v>
      </c>
      <c r="G30">
        <v>8</v>
      </c>
    </row>
    <row r="31" spans="2:7" x14ac:dyDescent="0.15">
      <c r="B31" t="s">
        <v>38</v>
      </c>
      <c r="C31">
        <v>10</v>
      </c>
      <c r="D31" t="s">
        <v>57</v>
      </c>
      <c r="E31">
        <v>15</v>
      </c>
      <c r="F31" t="s">
        <v>70</v>
      </c>
      <c r="G31">
        <v>16</v>
      </c>
    </row>
    <row r="32" spans="2:7" x14ac:dyDescent="0.15">
      <c r="D32" t="s">
        <v>58</v>
      </c>
      <c r="E32">
        <v>10</v>
      </c>
      <c r="F32" t="s">
        <v>57</v>
      </c>
      <c r="G32">
        <v>12</v>
      </c>
    </row>
    <row r="33" spans="4:7" x14ac:dyDescent="0.15">
      <c r="D33" t="s">
        <v>59</v>
      </c>
      <c r="E33">
        <v>7</v>
      </c>
      <c r="F33" t="s">
        <v>58</v>
      </c>
      <c r="G33">
        <v>8</v>
      </c>
    </row>
    <row r="34" spans="4:7" x14ac:dyDescent="0.15">
      <c r="D34" t="s">
        <v>60</v>
      </c>
      <c r="E34">
        <v>3</v>
      </c>
      <c r="F34" t="s">
        <v>59</v>
      </c>
      <c r="G34">
        <v>4</v>
      </c>
    </row>
    <row r="35" spans="4:7" x14ac:dyDescent="0.15">
      <c r="D35" t="s">
        <v>72</v>
      </c>
      <c r="E35">
        <v>0</v>
      </c>
      <c r="F35" t="s">
        <v>60</v>
      </c>
      <c r="G35">
        <v>0</v>
      </c>
    </row>
    <row r="36" spans="4:7" x14ac:dyDescent="0.15">
      <c r="D36" t="s">
        <v>61</v>
      </c>
      <c r="E36">
        <v>15</v>
      </c>
      <c r="F36" t="s">
        <v>61</v>
      </c>
      <c r="G36">
        <v>15</v>
      </c>
    </row>
    <row r="37" spans="4:7" x14ac:dyDescent="0.15">
      <c r="D37" t="s">
        <v>62</v>
      </c>
      <c r="E37">
        <v>30</v>
      </c>
      <c r="F37" t="s">
        <v>62</v>
      </c>
      <c r="G37">
        <v>30</v>
      </c>
    </row>
    <row r="38" spans="4:7" x14ac:dyDescent="0.15">
      <c r="D38" t="s">
        <v>63</v>
      </c>
      <c r="E38">
        <v>20</v>
      </c>
      <c r="F38" t="s">
        <v>63</v>
      </c>
      <c r="G38">
        <v>20</v>
      </c>
    </row>
    <row r="39" spans="4:7" x14ac:dyDescent="0.15">
      <c r="D39" t="s">
        <v>64</v>
      </c>
      <c r="E39">
        <v>15</v>
      </c>
      <c r="F39" t="s">
        <v>64</v>
      </c>
      <c r="G39">
        <v>15</v>
      </c>
    </row>
    <row r="40" spans="4:7" x14ac:dyDescent="0.15">
      <c r="D40" t="s">
        <v>65</v>
      </c>
      <c r="E40">
        <v>8</v>
      </c>
      <c r="F40" t="s">
        <v>65</v>
      </c>
      <c r="G40">
        <v>10</v>
      </c>
    </row>
    <row r="41" spans="4:7" x14ac:dyDescent="0.15">
      <c r="D41" t="s">
        <v>66</v>
      </c>
      <c r="E41">
        <v>0</v>
      </c>
      <c r="F41" t="s">
        <v>66</v>
      </c>
      <c r="G41">
        <v>0</v>
      </c>
    </row>
  </sheetData>
  <phoneticPr fontId="1"/>
  <dataValidations count="1">
    <dataValidation type="list" allowBlank="1" showInputMessage="1" showErrorMessage="1" sqref="B4:B8">
      <formula1>$B$4:$B$8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かぼちゃ、レタス、スイートコーン、えだまめ、たまねぎ</vt:lpstr>
      <vt:lpstr>マニュアル</vt:lpstr>
      <vt:lpstr>対象作物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2019-03-01T02:27:53Z</dcterms:created>
  <dcterms:modified xsi:type="dcterms:W3CDTF">2019-03-04T08:15:34Z</dcterms:modified>
</cp:coreProperties>
</file>